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8195" windowHeight="10485" activeTab="2"/>
  </bookViews>
  <sheets>
    <sheet name="aktif" sheetId="1" r:id="rId1"/>
    <sheet name="pasif" sheetId="2" r:id="rId2"/>
    <sheet name="gelir-gider" sheetId="3" r:id="rId3"/>
  </sheets>
  <externalReferences>
    <externalReference r:id="rId6"/>
    <externalReference r:id="rId7"/>
  </externalReferences>
  <definedNames>
    <definedName name="_xlnm.Print_Area" localSheetId="0">'aktif'!$A$2:$I$30</definedName>
    <definedName name="_xlnm.Print_Area" localSheetId="2">'gelir-gider'!$A$1:$F$48</definedName>
    <definedName name="_xlnm.Print_Area" localSheetId="1">'pasif'!$A$1:$J$36</definedName>
  </definedNames>
  <calcPr fullCalcOnLoad="1"/>
</workbook>
</file>

<file path=xl/sharedStrings.xml><?xml version="1.0" encoding="utf-8"?>
<sst xmlns="http://schemas.openxmlformats.org/spreadsheetml/2006/main" count="206" uniqueCount="172">
  <si>
    <t xml:space="preserve"> MERRILL LYNCH YATIRIM BANK A.Ş. KONSOLİDE BİLANÇOSU  </t>
  </si>
  <si>
    <t xml:space="preserve">CARİ DÖNEM </t>
  </si>
  <si>
    <t xml:space="preserve">ÖNCEKİ DÖNEM </t>
  </si>
  <si>
    <t>AKTİF KALEMLER</t>
  </si>
  <si>
    <t>Dipnot</t>
  </si>
  <si>
    <t>TP</t>
  </si>
  <si>
    <t>YP</t>
  </si>
  <si>
    <t xml:space="preserve">Toplam </t>
  </si>
  <si>
    <t>I.</t>
  </si>
  <si>
    <t xml:space="preserve">NAKİT DEĞERLER VE MERKEZ BANKASI </t>
  </si>
  <si>
    <t>II.</t>
  </si>
  <si>
    <t>GERÇEĞE UYGUN DEĞER FARKI KAR/ZARARA YANSITILAN FV (Net)</t>
  </si>
  <si>
    <t>2.1</t>
  </si>
  <si>
    <t>2.2</t>
  </si>
  <si>
    <t>III.</t>
  </si>
  <si>
    <t>IV.</t>
  </si>
  <si>
    <t>4.1</t>
  </si>
  <si>
    <t>4.2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</si>
  <si>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</si>
  <si>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</si>
  <si>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</si>
  <si>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</si>
  <si>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</si>
  <si>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</si>
  <si>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</si>
  <si>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</si>
  <si>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</si>
  <si>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13.3</t>
  </si>
  <si>
    <t>XIV.</t>
  </si>
  <si>
    <t xml:space="preserve">MADDİ DURAN VARLIKLAR (Net) </t>
  </si>
  <si>
    <t>XV.</t>
  </si>
  <si>
    <t>MADDİ OLMAYAN DURAN VARLIKLAR (Net)</t>
  </si>
  <si>
    <t>YATIRIM AMAÇLI GAYRİMENKULLER (Net)</t>
  </si>
  <si>
    <t xml:space="preserve">DİĞER AKTİFLER  </t>
  </si>
  <si>
    <t>AKTİF TOPLAMI</t>
  </si>
  <si>
    <t xml:space="preserve"> MERRILL LYNCH YATIRIM BANK A.Ş. KONSOLİDE  BİLANÇOSU  </t>
  </si>
  <si>
    <t>PASİF KALEMLER</t>
  </si>
  <si>
    <t>PASİF TOPLAMI</t>
  </si>
  <si>
    <t>MERRILL LYNCH YATIRIM BANK A.Ş. KONSOLİDE GELİR TABLOSU</t>
  </si>
  <si>
    <t>CARİ DÖNEM</t>
  </si>
  <si>
    <t>ÖNCEKİ DÖNEM</t>
  </si>
  <si>
    <t xml:space="preserve">FAİZ GELİRLERİ  </t>
  </si>
  <si>
    <t>1.1</t>
  </si>
  <si>
    <t>Kredilerden Alınan Faizler</t>
  </si>
  <si>
    <t>1.2</t>
  </si>
  <si>
    <t>Bankalardan Alınan Faizler</t>
  </si>
  <si>
    <t>Menkul Değerlerden Alınan Faizler</t>
  </si>
  <si>
    <t>Finansal Kiralama Gelirleri</t>
  </si>
  <si>
    <t xml:space="preserve">Diğer Faiz Gelirleri  </t>
  </si>
  <si>
    <t xml:space="preserve">FAİZ GİDERLERİ  </t>
  </si>
  <si>
    <t>Mevduata Verilen Faizler</t>
  </si>
  <si>
    <t xml:space="preserve">Kullanılan Kredilere Verilen Faizler </t>
  </si>
  <si>
    <t>2.5</t>
  </si>
  <si>
    <t xml:space="preserve">Diğer Faiz Giderleri  </t>
  </si>
  <si>
    <t>NET FAİZ GELİRİ/GİDERİ (I - II)</t>
  </si>
  <si>
    <t>NET ÜCRET VE KOMİSYON GELİRLERİ/GİDERLERİ</t>
  </si>
  <si>
    <t>Alınan Ücret ve Komisyonlar</t>
  </si>
  <si>
    <t>Verilen Ücret ve Komisyonlar</t>
  </si>
  <si>
    <t>TEMETTÜ GELİRLERİ</t>
  </si>
  <si>
    <t>TİCARİ KÂR / ZARAR (Net)</t>
  </si>
  <si>
    <t xml:space="preserve">Sermaye Piyasası İşlemleri Kârı/Zararı </t>
  </si>
  <si>
    <t xml:space="preserve">Kambiyo İşlemleri Kârı/Zararı </t>
  </si>
  <si>
    <t>DİĞER FAALİYET GELİRLERİ</t>
  </si>
  <si>
    <t>KREDİ VE DİĞER ALACAKLAR DEĞER DÜŞÜŞ KARŞILIĞI (-)</t>
  </si>
  <si>
    <t>DİĞER FAALİYET GİDERLERİ (-)</t>
  </si>
  <si>
    <t>ÖZKAYNAK YÖNTEMİ UYGULANAN ORTAKLIKLARDAN KÂR/ZARAR</t>
  </si>
  <si>
    <t>Cari Vergi Karşılığı</t>
  </si>
  <si>
    <t>Ertelenmiş Vergi Karşılığı</t>
  </si>
  <si>
    <t>Grubun Kârı / Zararı</t>
  </si>
  <si>
    <t>Azınlık Payları Kârı / Zararı (-)</t>
  </si>
  <si>
    <t>Hisse Başına Kâr / Zarar</t>
  </si>
  <si>
    <t>TÜREV FİNANSAL VARLIKLAR</t>
  </si>
  <si>
    <t>BANKALAR ve PARA PİYASALARINDAN ALACAKLAR</t>
  </si>
  <si>
    <t>ZORUNLU KARŞILIKLAR</t>
  </si>
  <si>
    <t>KREDİLER VE KREDİ BENZERİ ALACAKLAR</t>
  </si>
  <si>
    <t>1.</t>
  </si>
  <si>
    <t>2.</t>
  </si>
  <si>
    <t>3.</t>
  </si>
  <si>
    <t>4.</t>
  </si>
  <si>
    <t>5.</t>
  </si>
  <si>
    <t>6.</t>
  </si>
  <si>
    <t>7.</t>
  </si>
  <si>
    <t>YATIRIM AMAÇLI FİNANSAL VARLIKLAR</t>
  </si>
  <si>
    <t>7.1</t>
  </si>
  <si>
    <t>Satılmaya Hazır Finansal Varlıklar (Net)</t>
  </si>
  <si>
    <t>Vadeye Kadar Elde Tutulacak Yatırımlar (Net)</t>
  </si>
  <si>
    <t>İŞTİRAKLER ve BAĞLI ORTAKLIKLAR  (Net)</t>
  </si>
  <si>
    <t>7.2</t>
  </si>
  <si>
    <t>8.</t>
  </si>
  <si>
    <t>TİCARİ ALACAKLAR</t>
  </si>
  <si>
    <t>9.</t>
  </si>
  <si>
    <t>SİGORTACILIK FAALİYETLERİNDEN ALACAKLAR</t>
  </si>
  <si>
    <t>10.</t>
  </si>
  <si>
    <t>STOKLAR</t>
  </si>
  <si>
    <t>11.</t>
  </si>
  <si>
    <t>12.</t>
  </si>
  <si>
    <t>ŞEREFİYE (Net)</t>
  </si>
  <si>
    <t>13.</t>
  </si>
  <si>
    <t>14.</t>
  </si>
  <si>
    <t>15.</t>
  </si>
  <si>
    <t xml:space="preserve">ERTELENMİŞ VERGİ VARLIĞI </t>
  </si>
  <si>
    <t>16.</t>
  </si>
  <si>
    <t>17.</t>
  </si>
  <si>
    <t>Bankalar Mevduatı</t>
  </si>
  <si>
    <t>Müşteriler Mevduatı</t>
  </si>
  <si>
    <t xml:space="preserve">TÜREV FİNANSAL BORÇLAR </t>
  </si>
  <si>
    <t xml:space="preserve">PARA PİYASALARINA BORÇLAR </t>
  </si>
  <si>
    <t xml:space="preserve">MEVDUAT   </t>
  </si>
  <si>
    <t xml:space="preserve">İHRAÇ EDİLEN MENKUL KIYMETLER (Net)   </t>
  </si>
  <si>
    <t xml:space="preserve">ALINAN KREDİLER </t>
  </si>
  <si>
    <t>TİCARİ BORÇLAR</t>
  </si>
  <si>
    <t>ÇALIŞAN HAKLARI KARŞILIĞI</t>
  </si>
  <si>
    <t>KURUMLAR VERGİSİ KARŞILIĞI</t>
  </si>
  <si>
    <t>SİGORTA TEKNİK KARŞILIKLARI (Net)</t>
  </si>
  <si>
    <t>DİĞER YÜKÜMLÜLÜKLER VE KARŞILIKLAR</t>
  </si>
  <si>
    <t>ERTELENMİŞ VERGİ YÜKÜMLÜLÜĞÜ</t>
  </si>
  <si>
    <t xml:space="preserve">SERMAYE BENZERİ KREDİLER </t>
  </si>
  <si>
    <t xml:space="preserve">13.2 </t>
  </si>
  <si>
    <t xml:space="preserve"> 13.1.1</t>
  </si>
  <si>
    <t xml:space="preserve"> 13.1.2</t>
  </si>
  <si>
    <t>13.4</t>
  </si>
  <si>
    <t>13.5</t>
  </si>
  <si>
    <t>Yabancı Para Çevrim Farkları</t>
  </si>
  <si>
    <t>13.6</t>
  </si>
  <si>
    <t>13.7</t>
  </si>
  <si>
    <t xml:space="preserve">Diğer Yedekler </t>
  </si>
  <si>
    <t xml:space="preserve">Yasal Yedekler </t>
  </si>
  <si>
    <t xml:space="preserve">Riskten Korunma Fonları (Etkin kısım) </t>
  </si>
  <si>
    <t>Menkul Değerler Değerleme Farkları</t>
  </si>
  <si>
    <t xml:space="preserve">Hisse Senedi İhraç Primleri </t>
  </si>
  <si>
    <t xml:space="preserve">Ödenmiş Sermaye </t>
  </si>
  <si>
    <t>Ödenmiş Sermaye Enflasyon Düzeltmesi Farkları</t>
  </si>
  <si>
    <t>13.8</t>
  </si>
  <si>
    <t>Birikmiş Kâr/Zarar</t>
  </si>
  <si>
    <t>Azınlık Payları</t>
  </si>
  <si>
    <t xml:space="preserve">ÖZKAYNAK LAR </t>
  </si>
  <si>
    <t>GELİR VE GİDER KALEMLERİ</t>
  </si>
  <si>
    <t>BİN TÜRK LİRASI</t>
  </si>
  <si>
    <t>Sermaye Benzeri Kredilere Verilen Faizler</t>
  </si>
  <si>
    <t>Üretim  /  İmalat Faaliyetleri Gideri</t>
  </si>
  <si>
    <t>Sigortacılık Faaliyetleri Gelirleri (Net)</t>
  </si>
  <si>
    <t>Yatırım Faaliyetleri Gelirleri (Net)</t>
  </si>
  <si>
    <t>Diğer Faaliyeti Gelirleri</t>
  </si>
  <si>
    <t xml:space="preserve">FAALİYET GELİRLERİ/GİDERLERİ TOPLAMI (III+IV+V+VI) </t>
  </si>
  <si>
    <t>Üretim  /  İmalat Faaliyetleri Gelirleri</t>
  </si>
  <si>
    <t>Sigortacılık Faaliyetleri Giderleri (Net)</t>
  </si>
  <si>
    <t>Yatırım Faaliyetleri Giderleri (Net)</t>
  </si>
  <si>
    <t>Diğer Faaliyeti Giderleri</t>
  </si>
  <si>
    <t>NET FAALİYET KÂRI/ZARARI (VII-VIII-IX)</t>
  </si>
  <si>
    <t>VERGİ ÖNCESİ K/Z (X+XI+XII)</t>
  </si>
  <si>
    <t>VERGİ KARŞILIĞI (±)</t>
  </si>
  <si>
    <t>NET DÖNEM KARI/ZARARI (XIII-XIV)</t>
  </si>
  <si>
    <t>I-g, I-h</t>
  </si>
  <si>
    <t>II-a</t>
  </si>
  <si>
    <t>II-b</t>
  </si>
  <si>
    <t>II-d</t>
  </si>
  <si>
    <t>II-c</t>
  </si>
  <si>
    <t>II-j</t>
  </si>
  <si>
    <t>II-k</t>
  </si>
  <si>
    <t>III-a</t>
  </si>
  <si>
    <t>III-b</t>
  </si>
  <si>
    <t>III-d</t>
  </si>
  <si>
    <t>III-e</t>
  </si>
  <si>
    <t>III-f</t>
  </si>
  <si>
    <t>III-g</t>
  </si>
  <si>
    <t>III-h</t>
  </si>
  <si>
    <t>III-ı</t>
  </si>
  <si>
    <t>III-i</t>
  </si>
  <si>
    <t>(  31/12/2012)</t>
  </si>
  <si>
    <t>(01/01/2012 - 30/06/2012)</t>
  </si>
  <si>
    <t>(01/01/2013 - 30/06/2013)</t>
  </si>
  <si>
    <t>(  30/06/2013)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</si>
</sst>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-* #,##0.000_-;\-* #,##0.000_-;_-* &quot;-&quot;??_-;_-@_-"/>
    <numFmt numFmtId="174" formatCode="_-* #,##0.0000_-;\-* #,##0.0000_-;_-* &quot;-&quot;??_-;_-@_-"/>
    <numFmt numFmtId="175" formatCode="_-* #,##0.00000_-;\-* #,##0.00000_-;_-* &quot;-&quot;??_-;_-@_-"/>
  </numFmts>
  <fonts count="45">
    <font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Tur"/>
      <family val="1"/>
    </font>
    <font>
      <sz val="10"/>
      <name val="Times New Roman TUR"/>
      <family val="1"/>
    </font>
    <font>
      <b/>
      <sz val="10"/>
      <name val="MS Sans Serif"/>
      <family val="0"/>
    </font>
    <font>
      <sz val="10"/>
      <name val="MS Sans Serif"/>
      <family val="0"/>
    </font>
    <font>
      <b/>
      <sz val="10"/>
      <name val="Times New Roman TUR"/>
      <family val="0"/>
    </font>
    <font>
      <sz val="10"/>
      <color indexed="12"/>
      <name val="Times New Roman TUR"/>
      <family val="0"/>
    </font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Fill="1" applyAlignment="1">
      <alignment/>
    </xf>
    <xf numFmtId="38" fontId="1" fillId="0" borderId="0" xfId="42" applyNumberFormat="1" applyFont="1" applyFill="1" applyAlignment="1">
      <alignment/>
    </xf>
    <xf numFmtId="38" fontId="1" fillId="0" borderId="0" xfId="42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38" fontId="1" fillId="0" borderId="11" xfId="42" applyNumberFormat="1" applyFont="1" applyFill="1" applyBorder="1" applyAlignment="1">
      <alignment/>
    </xf>
    <xf numFmtId="38" fontId="2" fillId="0" borderId="11" xfId="42" applyNumberFormat="1" applyFont="1" applyFill="1" applyBorder="1" applyAlignment="1">
      <alignment/>
    </xf>
    <xf numFmtId="38" fontId="1" fillId="0" borderId="12" xfId="42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8" fontId="1" fillId="0" borderId="14" xfId="42" applyNumberFormat="1" applyFont="1" applyFill="1" applyBorder="1" applyAlignment="1">
      <alignment/>
    </xf>
    <xf numFmtId="38" fontId="1" fillId="0" borderId="15" xfId="42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8" fontId="2" fillId="0" borderId="20" xfId="42" applyNumberFormat="1" applyFont="1" applyFill="1" applyBorder="1" applyAlignment="1">
      <alignment horizontal="center" vertical="center"/>
    </xf>
    <xf numFmtId="38" fontId="2" fillId="0" borderId="17" xfId="42" applyNumberFormat="1" applyFont="1" applyFill="1" applyBorder="1" applyAlignment="1">
      <alignment horizontal="center" vertical="center"/>
    </xf>
    <xf numFmtId="38" fontId="2" fillId="0" borderId="21" xfId="42" applyNumberFormat="1" applyFont="1" applyFill="1" applyBorder="1" applyAlignment="1">
      <alignment horizontal="center" vertical="center"/>
    </xf>
    <xf numFmtId="38" fontId="2" fillId="0" borderId="22" xfId="4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/>
    </xf>
    <xf numFmtId="38" fontId="2" fillId="0" borderId="23" xfId="42" applyNumberFormat="1" applyFont="1" applyFill="1" applyBorder="1" applyAlignment="1">
      <alignment horizontal="center" vertical="center"/>
    </xf>
    <xf numFmtId="38" fontId="2" fillId="0" borderId="14" xfId="42" applyNumberFormat="1" applyFont="1" applyFill="1" applyBorder="1" applyAlignment="1">
      <alignment horizontal="center" vertical="center"/>
    </xf>
    <xf numFmtId="38" fontId="2" fillId="0" borderId="24" xfId="42" applyNumberFormat="1" applyFont="1" applyFill="1" applyBorder="1" applyAlignment="1">
      <alignment horizontal="center" vertical="center" wrapText="1"/>
    </xf>
    <xf numFmtId="38" fontId="2" fillId="0" borderId="15" xfId="42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38" fontId="2" fillId="0" borderId="19" xfId="42" applyNumberFormat="1" applyFont="1" applyFill="1" applyBorder="1" applyAlignment="1">
      <alignment horizontal="center" vertical="center"/>
    </xf>
    <xf numFmtId="38" fontId="2" fillId="0" borderId="25" xfId="42" applyNumberFormat="1" applyFont="1" applyFill="1" applyBorder="1" applyAlignment="1">
      <alignment horizontal="center" vertical="center"/>
    </xf>
    <xf numFmtId="38" fontId="2" fillId="0" borderId="26" xfId="42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wrapText="1"/>
    </xf>
    <xf numFmtId="0" fontId="1" fillId="0" borderId="18" xfId="0" applyFont="1" applyFill="1" applyBorder="1" applyAlignment="1">
      <alignment horizontal="center"/>
    </xf>
    <xf numFmtId="3" fontId="2" fillId="0" borderId="18" xfId="42" applyNumberFormat="1" applyFont="1" applyFill="1" applyBorder="1" applyAlignment="1">
      <alignment horizontal="right"/>
    </xf>
    <xf numFmtId="3" fontId="2" fillId="0" borderId="27" xfId="42" applyNumberFormat="1" applyFont="1" applyFill="1" applyBorder="1" applyAlignment="1">
      <alignment horizontal="right"/>
    </xf>
    <xf numFmtId="3" fontId="2" fillId="0" borderId="19" xfId="42" applyNumberFormat="1" applyFont="1" applyFill="1" applyBorder="1" applyAlignment="1">
      <alignment horizontal="right"/>
    </xf>
    <xf numFmtId="3" fontId="2" fillId="0" borderId="28" xfId="42" applyNumberFormat="1" applyFont="1" applyFill="1" applyBorder="1" applyAlignment="1">
      <alignment horizontal="right"/>
    </xf>
    <xf numFmtId="0" fontId="1" fillId="0" borderId="13" xfId="0" applyFont="1" applyFill="1" applyBorder="1" applyAlignment="1" quotePrefix="1">
      <alignment horizontal="left"/>
    </xf>
    <xf numFmtId="0" fontId="1" fillId="0" borderId="0" xfId="0" applyFont="1" applyBorder="1" applyAlignment="1">
      <alignment horizontal="justify" wrapText="1"/>
    </xf>
    <xf numFmtId="0" fontId="1" fillId="0" borderId="19" xfId="0" applyFont="1" applyFill="1" applyBorder="1" applyAlignment="1" quotePrefix="1">
      <alignment horizontal="center"/>
    </xf>
    <xf numFmtId="3" fontId="1" fillId="0" borderId="19" xfId="42" applyNumberFormat="1" applyFont="1" applyFill="1" applyBorder="1" applyAlignment="1">
      <alignment horizontal="right"/>
    </xf>
    <xf numFmtId="3" fontId="1" fillId="0" borderId="28" xfId="42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center"/>
    </xf>
    <xf numFmtId="3" fontId="2" fillId="0" borderId="31" xfId="42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justify"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justify"/>
    </xf>
    <xf numFmtId="0" fontId="1" fillId="0" borderId="16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justify"/>
    </xf>
    <xf numFmtId="0" fontId="1" fillId="0" borderId="19" xfId="0" applyFont="1" applyFill="1" applyBorder="1" applyAlignment="1">
      <alignment horizontal="center" vertical="justify"/>
    </xf>
    <xf numFmtId="38" fontId="2" fillId="0" borderId="18" xfId="42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justify"/>
    </xf>
    <xf numFmtId="38" fontId="2" fillId="0" borderId="32" xfId="42" applyNumberFormat="1" applyFont="1" applyFill="1" applyBorder="1" applyAlignment="1">
      <alignment horizontal="center" vertical="center"/>
    </xf>
    <xf numFmtId="38" fontId="2" fillId="0" borderId="32" xfId="42" applyNumberFormat="1" applyFont="1" applyFill="1" applyBorder="1" applyAlignment="1">
      <alignment horizontal="center" vertical="center" wrapText="1"/>
    </xf>
    <xf numFmtId="38" fontId="2" fillId="0" borderId="33" xfId="42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172" fontId="2" fillId="0" borderId="19" xfId="42" applyNumberFormat="1" applyFont="1" applyFill="1" applyBorder="1" applyAlignment="1">
      <alignment horizontal="right"/>
    </xf>
    <xf numFmtId="172" fontId="2" fillId="0" borderId="19" xfId="42" applyNumberFormat="1" applyFont="1" applyFill="1" applyBorder="1" applyAlignment="1">
      <alignment/>
    </xf>
    <xf numFmtId="172" fontId="2" fillId="0" borderId="28" xfId="42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vertical="top" wrapText="1"/>
    </xf>
    <xf numFmtId="172" fontId="1" fillId="0" borderId="19" xfId="42" applyNumberFormat="1" applyFont="1" applyFill="1" applyBorder="1" applyAlignment="1">
      <alignment horizontal="right" indent="4"/>
    </xf>
    <xf numFmtId="172" fontId="1" fillId="0" borderId="19" xfId="42" applyNumberFormat="1" applyFont="1" applyFill="1" applyBorder="1" applyAlignment="1">
      <alignment/>
    </xf>
    <xf numFmtId="172" fontId="1" fillId="0" borderId="28" xfId="42" applyNumberFormat="1" applyFont="1" applyFill="1" applyBorder="1" applyAlignment="1">
      <alignment/>
    </xf>
    <xf numFmtId="172" fontId="1" fillId="0" borderId="19" xfId="42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172" fontId="2" fillId="0" borderId="19" xfId="42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19" xfId="0" applyFont="1" applyFill="1" applyBorder="1" applyAlignment="1" quotePrefix="1">
      <alignment horizontal="center" vertical="justify"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 quotePrefix="1">
      <alignment/>
    </xf>
    <xf numFmtId="0" fontId="4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/>
    </xf>
    <xf numFmtId="40" fontId="1" fillId="0" borderId="0" xfId="42" applyNumberFormat="1" applyFont="1" applyFill="1" applyAlignment="1">
      <alignment/>
    </xf>
    <xf numFmtId="0" fontId="1" fillId="0" borderId="0" xfId="0" applyFont="1" applyFill="1" applyBorder="1" applyAlignment="1" quotePrefix="1">
      <alignment horizontal="center" vertical="justify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center" vertical="justify"/>
    </xf>
    <xf numFmtId="0" fontId="1" fillId="0" borderId="3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38" fontId="1" fillId="0" borderId="26" xfId="42" applyNumberFormat="1" applyFont="1" applyFill="1" applyBorder="1" applyAlignment="1">
      <alignment/>
    </xf>
    <xf numFmtId="0" fontId="2" fillId="0" borderId="35" xfId="0" applyFont="1" applyFill="1" applyBorder="1" applyAlignment="1">
      <alignment horizontal="center" vertical="center"/>
    </xf>
    <xf numFmtId="38" fontId="2" fillId="0" borderId="25" xfId="42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8" fillId="0" borderId="30" xfId="0" applyFont="1" applyBorder="1" applyAlignment="1">
      <alignment horizontal="left" wrapText="1"/>
    </xf>
    <xf numFmtId="0" fontId="4" fillId="0" borderId="30" xfId="0" applyFont="1" applyBorder="1" applyAlignment="1">
      <alignment wrapText="1"/>
    </xf>
    <xf numFmtId="0" fontId="1" fillId="0" borderId="31" xfId="0" applyFont="1" applyFill="1" applyBorder="1" applyAlignment="1">
      <alignment/>
    </xf>
    <xf numFmtId="0" fontId="2" fillId="0" borderId="16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justify" wrapText="1"/>
    </xf>
    <xf numFmtId="0" fontId="0" fillId="0" borderId="0" xfId="0" applyFill="1" applyAlignment="1">
      <alignment/>
    </xf>
    <xf numFmtId="172" fontId="9" fillId="0" borderId="19" xfId="0" applyNumberFormat="1" applyFont="1" applyBorder="1" applyAlignment="1">
      <alignment horizontal="right"/>
    </xf>
    <xf numFmtId="172" fontId="9" fillId="0" borderId="19" xfId="0" applyNumberFormat="1" applyFont="1" applyFill="1" applyBorder="1" applyAlignment="1">
      <alignment horizontal="right"/>
    </xf>
    <xf numFmtId="172" fontId="9" fillId="0" borderId="28" xfId="0" applyNumberFormat="1" applyFont="1" applyBorder="1" applyAlignment="1">
      <alignment horizontal="right"/>
    </xf>
    <xf numFmtId="172" fontId="9" fillId="0" borderId="28" xfId="0" applyNumberFormat="1" applyFont="1" applyFill="1" applyBorder="1" applyAlignment="1">
      <alignment horizontal="right"/>
    </xf>
    <xf numFmtId="3" fontId="2" fillId="0" borderId="36" xfId="42" applyNumberFormat="1" applyFont="1" applyFill="1" applyBorder="1" applyAlignment="1">
      <alignment horizontal="right"/>
    </xf>
    <xf numFmtId="172" fontId="10" fillId="0" borderId="19" xfId="0" applyNumberFormat="1" applyFont="1" applyBorder="1" applyAlignment="1">
      <alignment horizontal="right"/>
    </xf>
    <xf numFmtId="0" fontId="2" fillId="0" borderId="17" xfId="0" applyFont="1" applyFill="1" applyBorder="1" applyAlignment="1" quotePrefix="1">
      <alignment horizontal="left"/>
    </xf>
    <xf numFmtId="38" fontId="2" fillId="0" borderId="33" xfId="42" applyNumberFormat="1" applyFont="1" applyFill="1" applyBorder="1" applyAlignment="1">
      <alignment horizontal="center"/>
    </xf>
    <xf numFmtId="172" fontId="2" fillId="0" borderId="28" xfId="42" applyNumberFormat="1" applyFont="1" applyFill="1" applyBorder="1" applyAlignment="1">
      <alignment horizontal="right"/>
    </xf>
    <xf numFmtId="172" fontId="1" fillId="0" borderId="28" xfId="42" applyNumberFormat="1" applyFont="1" applyFill="1" applyBorder="1" applyAlignment="1">
      <alignment horizontal="right"/>
    </xf>
    <xf numFmtId="174" fontId="1" fillId="0" borderId="31" xfId="42" applyNumberFormat="1" applyFont="1" applyFill="1" applyBorder="1" applyAlignment="1">
      <alignment/>
    </xf>
    <xf numFmtId="174" fontId="1" fillId="0" borderId="36" xfId="42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38" fontId="2" fillId="0" borderId="20" xfId="42" applyNumberFormat="1" applyFont="1" applyFill="1" applyBorder="1" applyAlignment="1">
      <alignment horizontal="center" vertical="center" wrapText="1"/>
    </xf>
    <xf numFmtId="38" fontId="2" fillId="0" borderId="17" xfId="42" applyNumberFormat="1" applyFont="1" applyFill="1" applyBorder="1" applyAlignment="1">
      <alignment horizontal="center" vertical="center" wrapText="1"/>
    </xf>
    <xf numFmtId="38" fontId="2" fillId="0" borderId="22" xfId="42" applyNumberFormat="1" applyFont="1" applyFill="1" applyBorder="1" applyAlignment="1">
      <alignment horizontal="center" vertical="center" wrapText="1"/>
    </xf>
    <xf numFmtId="38" fontId="2" fillId="0" borderId="23" xfId="42" applyNumberFormat="1" applyFont="1" applyFill="1" applyBorder="1" applyAlignment="1">
      <alignment horizontal="center" vertical="center" wrapText="1"/>
    </xf>
    <xf numFmtId="38" fontId="2" fillId="0" borderId="14" xfId="42" applyNumberFormat="1" applyFont="1" applyFill="1" applyBorder="1" applyAlignment="1">
      <alignment horizontal="center" vertical="center" wrapText="1"/>
    </xf>
    <xf numFmtId="38" fontId="2" fillId="0" borderId="15" xfId="4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38" fontId="2" fillId="0" borderId="35" xfId="42" applyNumberFormat="1" applyFont="1" applyFill="1" applyBorder="1" applyAlignment="1">
      <alignment horizontal="center" vertical="center" wrapText="1"/>
    </xf>
    <xf numFmtId="38" fontId="2" fillId="0" borderId="26" xfId="42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\Audit\2012\Aral&#305;k%202012\Banka\Konsolide\ML%20Bank%20Konsolide_AuditFinancials_3112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\Audit\2013\Haziran%202013\Banka\Konsolide\ML%20Bank%20Konsolide_AuditFinancials_3006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1-MZ510AS"/>
      <sheetName val="INPUT2-MIZAN-menkul"/>
      <sheetName val="a"/>
      <sheetName val="p"/>
      <sheetName val="gt"/>
      <sheetName val="nh"/>
      <sheetName val="özkaynak diğer"/>
      <sheetName val="özkaynak"/>
      <sheetName val=" nat"/>
      <sheetName val="kar dağ"/>
      <sheetName val="Cash Flow-calısm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1-MZ510AS"/>
      <sheetName val="INPUT2-MIZAN-menkul"/>
      <sheetName val="a"/>
      <sheetName val="p"/>
      <sheetName val="gt"/>
      <sheetName val="nh"/>
      <sheetName val="özkaynak diğer"/>
      <sheetName val="özkaynak"/>
      <sheetName val=" nat"/>
      <sheetName val="kar dağ"/>
      <sheetName val="Cash Flow-calısma"/>
    </sheetNames>
    <sheetDataSet>
      <sheetData sheetId="1">
        <row r="1746">
          <cell r="E1746">
            <v>36282</v>
          </cell>
        </row>
      </sheetData>
      <sheetData sheetId="3">
        <row r="11">
          <cell r="D11" t="str">
            <v>I-a</v>
          </cell>
          <cell r="E11">
            <v>4817</v>
          </cell>
          <cell r="F11">
            <v>47365</v>
          </cell>
        </row>
        <row r="12">
          <cell r="D12" t="str">
            <v>I-b</v>
          </cell>
          <cell r="E12">
            <v>299735</v>
          </cell>
          <cell r="F12">
            <v>134</v>
          </cell>
        </row>
        <row r="16">
          <cell r="E16">
            <v>0</v>
          </cell>
          <cell r="F16">
            <v>134</v>
          </cell>
        </row>
        <row r="23">
          <cell r="D23" t="str">
            <v>I-c</v>
          </cell>
          <cell r="E23">
            <v>48286</v>
          </cell>
          <cell r="F23">
            <v>469</v>
          </cell>
        </row>
        <row r="24">
          <cell r="E24">
            <v>0</v>
          </cell>
          <cell r="F24">
            <v>0</v>
          </cell>
        </row>
        <row r="32">
          <cell r="D32" t="str">
            <v>I-e</v>
          </cell>
          <cell r="F32">
            <v>28941</v>
          </cell>
        </row>
        <row r="65">
          <cell r="D65" t="str">
            <v>I-l</v>
          </cell>
          <cell r="E65">
            <v>970</v>
          </cell>
          <cell r="F65">
            <v>0</v>
          </cell>
        </row>
        <row r="66">
          <cell r="D66" t="str">
            <v>I-m</v>
          </cell>
          <cell r="E66">
            <v>589</v>
          </cell>
          <cell r="F66">
            <v>0</v>
          </cell>
        </row>
        <row r="69">
          <cell r="D69" t="str">
            <v>I-n</v>
          </cell>
        </row>
        <row r="70">
          <cell r="D70" t="str">
            <v>I-o</v>
          </cell>
        </row>
        <row r="71">
          <cell r="E71">
            <v>168</v>
          </cell>
        </row>
        <row r="72">
          <cell r="E72">
            <v>6675</v>
          </cell>
          <cell r="F72">
            <v>0</v>
          </cell>
        </row>
        <row r="76">
          <cell r="D76" t="str">
            <v>I-r</v>
          </cell>
          <cell r="E76">
            <v>8722</v>
          </cell>
          <cell r="F76">
            <v>79193</v>
          </cell>
        </row>
        <row r="78">
          <cell r="G78">
            <v>526064</v>
          </cell>
          <cell r="J78">
            <v>1934461</v>
          </cell>
        </row>
      </sheetData>
      <sheetData sheetId="4">
        <row r="13">
          <cell r="E13">
            <v>0</v>
          </cell>
          <cell r="F13">
            <v>58</v>
          </cell>
        </row>
        <row r="14">
          <cell r="E14">
            <v>0</v>
          </cell>
          <cell r="F14">
            <v>290130</v>
          </cell>
        </row>
        <row r="15">
          <cell r="E15">
            <v>70032</v>
          </cell>
          <cell r="F15">
            <v>0</v>
          </cell>
        </row>
        <row r="26">
          <cell r="E26">
            <v>3303</v>
          </cell>
          <cell r="F26">
            <v>243</v>
          </cell>
        </row>
        <row r="38">
          <cell r="E38">
            <v>17623</v>
          </cell>
          <cell r="F38">
            <v>135</v>
          </cell>
        </row>
        <row r="41">
          <cell r="E41">
            <v>14482</v>
          </cell>
          <cell r="F41">
            <v>0</v>
          </cell>
        </row>
        <row r="45">
          <cell r="E45">
            <v>2079</v>
          </cell>
          <cell r="F45">
            <v>0</v>
          </cell>
        </row>
        <row r="52">
          <cell r="E52">
            <v>50000</v>
          </cell>
          <cell r="F52">
            <v>0</v>
          </cell>
        </row>
        <row r="65">
          <cell r="E65">
            <v>5014</v>
          </cell>
          <cell r="F65">
            <v>0</v>
          </cell>
        </row>
        <row r="66">
          <cell r="E66">
            <v>19</v>
          </cell>
          <cell r="F66">
            <v>0</v>
          </cell>
        </row>
        <row r="67">
          <cell r="E67">
            <v>63192</v>
          </cell>
          <cell r="F67">
            <v>0</v>
          </cell>
        </row>
        <row r="69">
          <cell r="E69">
            <v>24236</v>
          </cell>
        </row>
      </sheetData>
      <sheetData sheetId="5">
        <row r="10">
          <cell r="E10">
            <v>420</v>
          </cell>
        </row>
        <row r="11">
          <cell r="E11">
            <v>0</v>
          </cell>
        </row>
        <row r="12">
          <cell r="E12">
            <v>896</v>
          </cell>
        </row>
        <row r="13">
          <cell r="E13">
            <v>0</v>
          </cell>
        </row>
        <row r="14">
          <cell r="E14">
            <v>40759</v>
          </cell>
        </row>
        <row r="20">
          <cell r="E20">
            <v>975</v>
          </cell>
        </row>
        <row r="23">
          <cell r="E23">
            <v>-1374</v>
          </cell>
        </row>
        <row r="24">
          <cell r="E24">
            <v>-16229</v>
          </cell>
        </row>
        <row r="26">
          <cell r="E26">
            <v>0</v>
          </cell>
        </row>
        <row r="29">
          <cell r="E29">
            <v>9704</v>
          </cell>
        </row>
        <row r="32">
          <cell r="E32">
            <v>-1079</v>
          </cell>
        </row>
        <row r="37">
          <cell r="E37">
            <v>1381</v>
          </cell>
        </row>
        <row r="38">
          <cell r="E38">
            <v>1259</v>
          </cell>
        </row>
        <row r="39">
          <cell r="E39">
            <v>-15039</v>
          </cell>
        </row>
        <row r="40">
          <cell r="E40">
            <v>22660</v>
          </cell>
        </row>
        <row r="42">
          <cell r="E42">
            <v>0</v>
          </cell>
        </row>
        <row r="43">
          <cell r="E43">
            <v>-29154</v>
          </cell>
        </row>
        <row r="50">
          <cell r="E50">
            <v>-1032</v>
          </cell>
        </row>
        <row r="51">
          <cell r="E51">
            <v>-1857</v>
          </cell>
        </row>
        <row r="69">
          <cell r="E69">
            <v>0.2458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PageLayoutView="0" workbookViewId="0" topLeftCell="A1">
      <selection activeCell="D30" sqref="D30"/>
    </sheetView>
  </sheetViews>
  <sheetFormatPr defaultColWidth="9.33203125" defaultRowHeight="10.5"/>
  <cols>
    <col min="1" max="1" width="10.5" style="1" customWidth="1"/>
    <col min="2" max="2" width="72.16015625" style="1" customWidth="1"/>
    <col min="3" max="3" width="9.83203125" style="1" customWidth="1"/>
    <col min="4" max="4" width="16.33203125" style="2" customWidth="1"/>
    <col min="5" max="5" width="20" style="3" bestFit="1" customWidth="1"/>
    <col min="6" max="6" width="16" style="2" customWidth="1"/>
    <col min="7" max="7" width="15" style="2" customWidth="1"/>
    <col min="8" max="8" width="11.5" style="2" customWidth="1"/>
    <col min="9" max="9" width="13" style="2" bestFit="1" customWidth="1"/>
  </cols>
  <sheetData>
    <row r="1" ht="13.5" thickBot="1"/>
    <row r="2" spans="1:9" ht="12.75">
      <c r="A2" s="4"/>
      <c r="B2" s="5"/>
      <c r="C2" s="5"/>
      <c r="D2" s="6"/>
      <c r="E2" s="7"/>
      <c r="F2" s="6"/>
      <c r="G2" s="6"/>
      <c r="H2" s="6"/>
      <c r="I2" s="8"/>
    </row>
    <row r="3" spans="1:9" ht="12.75">
      <c r="A3" s="121" t="s">
        <v>0</v>
      </c>
      <c r="B3" s="122"/>
      <c r="C3" s="122"/>
      <c r="D3" s="122"/>
      <c r="E3" s="122"/>
      <c r="F3" s="122"/>
      <c r="G3" s="122"/>
      <c r="H3" s="122"/>
      <c r="I3" s="123"/>
    </row>
    <row r="4" spans="1:9" ht="12.75">
      <c r="A4" s="9"/>
      <c r="B4" s="10"/>
      <c r="C4" s="10"/>
      <c r="D4" s="3"/>
      <c r="F4" s="11"/>
      <c r="G4" s="11"/>
      <c r="H4" s="11"/>
      <c r="I4" s="12"/>
    </row>
    <row r="5" spans="1:9" ht="12.75">
      <c r="A5" s="13"/>
      <c r="B5" s="14"/>
      <c r="C5" s="15"/>
      <c r="D5" s="124" t="s">
        <v>137</v>
      </c>
      <c r="E5" s="125"/>
      <c r="F5" s="125"/>
      <c r="G5" s="125"/>
      <c r="H5" s="125"/>
      <c r="I5" s="126"/>
    </row>
    <row r="6" spans="1:9" ht="12.75">
      <c r="A6" s="9"/>
      <c r="B6" s="10"/>
      <c r="C6" s="16"/>
      <c r="D6" s="127"/>
      <c r="E6" s="128"/>
      <c r="F6" s="128"/>
      <c r="G6" s="128"/>
      <c r="H6" s="128"/>
      <c r="I6" s="129"/>
    </row>
    <row r="7" spans="1:9" ht="12.75">
      <c r="A7" s="9"/>
      <c r="B7" s="10"/>
      <c r="C7" s="16"/>
      <c r="D7" s="17"/>
      <c r="E7" s="18" t="s">
        <v>1</v>
      </c>
      <c r="F7" s="19"/>
      <c r="G7" s="18"/>
      <c r="H7" s="18" t="s">
        <v>2</v>
      </c>
      <c r="I7" s="20"/>
    </row>
    <row r="8" spans="1:9" ht="12.75">
      <c r="A8" s="9"/>
      <c r="B8" s="21" t="s">
        <v>3</v>
      </c>
      <c r="C8" s="22" t="s">
        <v>4</v>
      </c>
      <c r="D8" s="23"/>
      <c r="E8" s="24" t="s">
        <v>171</v>
      </c>
      <c r="F8" s="25"/>
      <c r="G8" s="24"/>
      <c r="H8" s="24" t="s">
        <v>168</v>
      </c>
      <c r="I8" s="26"/>
    </row>
    <row r="9" spans="1:9" ht="12.75">
      <c r="A9" s="9"/>
      <c r="B9" s="21"/>
      <c r="C9" s="27"/>
      <c r="D9" s="28" t="s">
        <v>5</v>
      </c>
      <c r="E9" s="29" t="s">
        <v>6</v>
      </c>
      <c r="F9" s="28" t="s">
        <v>7</v>
      </c>
      <c r="G9" s="29" t="s">
        <v>5</v>
      </c>
      <c r="H9" s="29" t="s">
        <v>6</v>
      </c>
      <c r="I9" s="30" t="s">
        <v>7</v>
      </c>
    </row>
    <row r="10" spans="1:9" ht="12.75">
      <c r="A10" s="105" t="s">
        <v>75</v>
      </c>
      <c r="B10" s="31" t="s">
        <v>9</v>
      </c>
      <c r="C10" s="32" t="str">
        <f>+'[2]a'!$D$11</f>
        <v>I-a</v>
      </c>
      <c r="D10" s="33">
        <f>+'[2]a'!E$11</f>
        <v>4817</v>
      </c>
      <c r="E10" s="33">
        <f>+'[2]a'!F$11-E14</f>
        <v>11083</v>
      </c>
      <c r="F10" s="33">
        <f aca="true" t="shared" si="0" ref="F10:F15">+D10+E10</f>
        <v>15900</v>
      </c>
      <c r="G10" s="33">
        <v>67259</v>
      </c>
      <c r="H10" s="33">
        <v>30773</v>
      </c>
      <c r="I10" s="34">
        <v>98032</v>
      </c>
    </row>
    <row r="11" spans="1:9" ht="12.75">
      <c r="A11" s="105" t="s">
        <v>76</v>
      </c>
      <c r="B11" s="31" t="s">
        <v>11</v>
      </c>
      <c r="C11" s="27" t="str">
        <f>+'[2]a'!$D$12</f>
        <v>I-b</v>
      </c>
      <c r="D11" s="35">
        <f>+'[2]a'!E$12</f>
        <v>299735</v>
      </c>
      <c r="E11" s="33">
        <f>+'[2]a'!F$12-E12</f>
        <v>0</v>
      </c>
      <c r="F11" s="35">
        <f t="shared" si="0"/>
        <v>299735</v>
      </c>
      <c r="G11" s="35">
        <v>1413799</v>
      </c>
      <c r="H11" s="108">
        <v>0</v>
      </c>
      <c r="I11" s="36">
        <v>1413799</v>
      </c>
    </row>
    <row r="12" spans="1:9" ht="12.75">
      <c r="A12" s="105" t="s">
        <v>77</v>
      </c>
      <c r="B12" s="31" t="s">
        <v>71</v>
      </c>
      <c r="C12" s="27"/>
      <c r="D12" s="108">
        <f>+'[2]a'!E$16</f>
        <v>0</v>
      </c>
      <c r="E12" s="33">
        <f>+'[2]a'!F$16</f>
        <v>134</v>
      </c>
      <c r="F12" s="35">
        <f t="shared" si="0"/>
        <v>134</v>
      </c>
      <c r="G12" s="108">
        <v>0</v>
      </c>
      <c r="H12" s="35">
        <v>6364</v>
      </c>
      <c r="I12" s="36">
        <v>6364</v>
      </c>
    </row>
    <row r="13" spans="1:9" ht="12.75">
      <c r="A13" s="105" t="s">
        <v>78</v>
      </c>
      <c r="B13" s="31" t="s">
        <v>72</v>
      </c>
      <c r="C13" s="42" t="str">
        <f>+'[2]a'!$D$23</f>
        <v>I-c</v>
      </c>
      <c r="D13" s="35">
        <f>+'[2]a'!E$23+'[2]a'!E$24</f>
        <v>48286</v>
      </c>
      <c r="E13" s="35">
        <f>+'[2]a'!F$23+'[2]a'!F$24</f>
        <v>469</v>
      </c>
      <c r="F13" s="35">
        <f t="shared" si="0"/>
        <v>48755</v>
      </c>
      <c r="G13" s="35">
        <v>32717</v>
      </c>
      <c r="H13" s="35">
        <v>163116</v>
      </c>
      <c r="I13" s="36">
        <v>195833</v>
      </c>
    </row>
    <row r="14" spans="1:9" ht="12.75">
      <c r="A14" s="105" t="s">
        <v>79</v>
      </c>
      <c r="B14" s="31" t="s">
        <v>73</v>
      </c>
      <c r="C14" s="42"/>
      <c r="D14" s="108">
        <v>0</v>
      </c>
      <c r="E14" s="35">
        <f>+'[2]INPUT1-MZ510AS'!$E$1746</f>
        <v>36282</v>
      </c>
      <c r="F14" s="35">
        <f t="shared" si="0"/>
        <v>36282</v>
      </c>
      <c r="G14" s="108">
        <v>0</v>
      </c>
      <c r="H14" s="35">
        <v>81464</v>
      </c>
      <c r="I14" s="36">
        <v>81464</v>
      </c>
    </row>
    <row r="15" spans="1:9" ht="12.75">
      <c r="A15" s="105" t="s">
        <v>80</v>
      </c>
      <c r="B15" s="31" t="s">
        <v>74</v>
      </c>
      <c r="C15" s="42" t="str">
        <f>+'[2]a'!$D$32</f>
        <v>I-e</v>
      </c>
      <c r="D15" s="108">
        <v>0</v>
      </c>
      <c r="E15" s="35">
        <f>+'[2]a'!$F$32</f>
        <v>28941</v>
      </c>
      <c r="F15" s="35">
        <f t="shared" si="0"/>
        <v>28941</v>
      </c>
      <c r="G15" s="108">
        <v>0</v>
      </c>
      <c r="H15" s="35">
        <v>26887</v>
      </c>
      <c r="I15" s="36">
        <v>26887</v>
      </c>
    </row>
    <row r="16" spans="1:9" ht="12.75">
      <c r="A16" s="105" t="s">
        <v>81</v>
      </c>
      <c r="B16" s="31" t="s">
        <v>82</v>
      </c>
      <c r="C16" s="27"/>
      <c r="D16" s="108">
        <v>0</v>
      </c>
      <c r="E16" s="108">
        <v>0</v>
      </c>
      <c r="F16" s="108">
        <v>0</v>
      </c>
      <c r="G16" s="108">
        <v>0</v>
      </c>
      <c r="H16" s="108">
        <v>0</v>
      </c>
      <c r="I16" s="110">
        <v>0</v>
      </c>
    </row>
    <row r="17" spans="1:9" ht="12.75">
      <c r="A17" s="37" t="s">
        <v>83</v>
      </c>
      <c r="B17" s="38" t="s">
        <v>84</v>
      </c>
      <c r="C17" s="27"/>
      <c r="D17" s="108">
        <v>0</v>
      </c>
      <c r="E17" s="108">
        <v>0</v>
      </c>
      <c r="F17" s="108">
        <v>0</v>
      </c>
      <c r="G17" s="108">
        <v>0</v>
      </c>
      <c r="H17" s="108">
        <v>0</v>
      </c>
      <c r="I17" s="110">
        <v>0</v>
      </c>
    </row>
    <row r="18" spans="1:9" ht="12.75">
      <c r="A18" s="37" t="s">
        <v>87</v>
      </c>
      <c r="B18" s="38" t="s">
        <v>85</v>
      </c>
      <c r="C18" s="27"/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10">
        <v>0</v>
      </c>
    </row>
    <row r="19" spans="1:9" ht="12.75">
      <c r="A19" s="105" t="s">
        <v>88</v>
      </c>
      <c r="B19" s="31" t="s">
        <v>89</v>
      </c>
      <c r="C19" s="27"/>
      <c r="D19" s="108">
        <v>0</v>
      </c>
      <c r="E19" s="108">
        <v>0</v>
      </c>
      <c r="F19" s="108">
        <v>0</v>
      </c>
      <c r="G19" s="108">
        <v>0</v>
      </c>
      <c r="H19" s="108">
        <v>0</v>
      </c>
      <c r="I19" s="110">
        <v>0</v>
      </c>
    </row>
    <row r="20" spans="1:9" ht="12.75">
      <c r="A20" s="105" t="s">
        <v>90</v>
      </c>
      <c r="B20" s="31" t="s">
        <v>91</v>
      </c>
      <c r="C20" s="27"/>
      <c r="D20" s="108">
        <v>0</v>
      </c>
      <c r="E20" s="108">
        <v>0</v>
      </c>
      <c r="F20" s="108">
        <v>0</v>
      </c>
      <c r="G20" s="108">
        <v>0</v>
      </c>
      <c r="H20" s="108">
        <v>0</v>
      </c>
      <c r="I20" s="110">
        <v>0</v>
      </c>
    </row>
    <row r="21" spans="1:9" ht="12.75">
      <c r="A21" s="105" t="s">
        <v>92</v>
      </c>
      <c r="B21" s="31" t="s">
        <v>93</v>
      </c>
      <c r="C21" s="27"/>
      <c r="D21" s="108">
        <v>0</v>
      </c>
      <c r="E21" s="108">
        <v>0</v>
      </c>
      <c r="F21" s="108">
        <v>0</v>
      </c>
      <c r="G21" s="108">
        <v>0</v>
      </c>
      <c r="H21" s="108">
        <v>0</v>
      </c>
      <c r="I21" s="110">
        <v>0</v>
      </c>
    </row>
    <row r="22" spans="1:9" s="107" customFormat="1" ht="12.75">
      <c r="A22" s="105" t="s">
        <v>94</v>
      </c>
      <c r="B22" s="106" t="s">
        <v>86</v>
      </c>
      <c r="C22" s="27" t="s">
        <v>152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11">
        <v>0</v>
      </c>
    </row>
    <row r="23" spans="1:9" s="107" customFormat="1" ht="12.75">
      <c r="A23" s="105" t="s">
        <v>95</v>
      </c>
      <c r="B23" s="106" t="s">
        <v>96</v>
      </c>
      <c r="C23" s="27"/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11">
        <v>0</v>
      </c>
    </row>
    <row r="24" spans="1:9" ht="12.75">
      <c r="A24" s="105" t="s">
        <v>97</v>
      </c>
      <c r="B24" s="31" t="s">
        <v>29</v>
      </c>
      <c r="C24" s="27" t="str">
        <f>+'[2]a'!$D$65</f>
        <v>I-l</v>
      </c>
      <c r="D24" s="35">
        <f>+'[2]a'!E$65</f>
        <v>970</v>
      </c>
      <c r="E24" s="108">
        <f>+'[2]a'!F$65</f>
        <v>0</v>
      </c>
      <c r="F24" s="35">
        <f>+E24+D24</f>
        <v>970</v>
      </c>
      <c r="G24" s="35">
        <v>928</v>
      </c>
      <c r="H24" s="113">
        <v>0</v>
      </c>
      <c r="I24" s="36">
        <v>928</v>
      </c>
    </row>
    <row r="25" spans="1:9" ht="12.75">
      <c r="A25" s="105" t="s">
        <v>98</v>
      </c>
      <c r="B25" s="31" t="s">
        <v>31</v>
      </c>
      <c r="C25" s="27" t="str">
        <f>+'[2]a'!$D$66</f>
        <v>I-m</v>
      </c>
      <c r="D25" s="35">
        <f>+'[2]a'!E$66</f>
        <v>589</v>
      </c>
      <c r="E25" s="108">
        <f>+'[2]a'!F$66</f>
        <v>0</v>
      </c>
      <c r="F25" s="35">
        <f>+E25+D25</f>
        <v>589</v>
      </c>
      <c r="G25" s="35">
        <v>659</v>
      </c>
      <c r="H25" s="108">
        <v>0</v>
      </c>
      <c r="I25" s="36">
        <v>659</v>
      </c>
    </row>
    <row r="26" spans="1:9" ht="12.75">
      <c r="A26" s="105" t="s">
        <v>99</v>
      </c>
      <c r="B26" s="31" t="s">
        <v>32</v>
      </c>
      <c r="C26" s="27" t="str">
        <f>+'[2]a'!$D$69</f>
        <v>I-n</v>
      </c>
      <c r="D26" s="108">
        <v>0</v>
      </c>
      <c r="E26" s="108">
        <v>0</v>
      </c>
      <c r="F26" s="109">
        <v>0</v>
      </c>
      <c r="G26" s="108">
        <v>0</v>
      </c>
      <c r="H26" s="108">
        <v>0</v>
      </c>
      <c r="I26" s="111">
        <v>0</v>
      </c>
    </row>
    <row r="27" spans="1:9" ht="12.75">
      <c r="A27" s="105" t="s">
        <v>101</v>
      </c>
      <c r="B27" s="31" t="s">
        <v>100</v>
      </c>
      <c r="C27" s="27" t="str">
        <f>+'[2]a'!$D$70</f>
        <v>I-o</v>
      </c>
      <c r="D27" s="35">
        <f>+'[2]a'!E$72</f>
        <v>6675</v>
      </c>
      <c r="E27" s="108">
        <f>+'[2]a'!F$72</f>
        <v>0</v>
      </c>
      <c r="F27" s="35">
        <f>+E27+D27</f>
        <v>6675</v>
      </c>
      <c r="G27" s="35">
        <v>8531</v>
      </c>
      <c r="H27" s="108">
        <v>0</v>
      </c>
      <c r="I27" s="36">
        <v>8531</v>
      </c>
    </row>
    <row r="28" spans="1:9" ht="12.75">
      <c r="A28" s="105" t="s">
        <v>102</v>
      </c>
      <c r="B28" s="31" t="s">
        <v>33</v>
      </c>
      <c r="C28" s="27" t="str">
        <f>+'[2]a'!$D$76</f>
        <v>I-r</v>
      </c>
      <c r="D28" s="35">
        <f>+'[2]a'!E$76+'[2]a'!$E$71</f>
        <v>8890</v>
      </c>
      <c r="E28" s="35">
        <f>+'[2]a'!F$76</f>
        <v>79193</v>
      </c>
      <c r="F28" s="35">
        <f>+D28+E28</f>
        <v>88083</v>
      </c>
      <c r="G28" s="35">
        <v>7175</v>
      </c>
      <c r="H28" s="35">
        <v>94789</v>
      </c>
      <c r="I28" s="36">
        <v>101964</v>
      </c>
    </row>
    <row r="29" spans="1:9" ht="12.75">
      <c r="A29" s="44"/>
      <c r="B29" s="45"/>
      <c r="C29" s="39"/>
      <c r="D29" s="40"/>
      <c r="E29" s="40"/>
      <c r="F29" s="108"/>
      <c r="G29" s="108"/>
      <c r="H29" s="108"/>
      <c r="I29" s="111"/>
    </row>
    <row r="30" spans="1:9" ht="13.5" thickBot="1">
      <c r="A30" s="46"/>
      <c r="B30" s="47" t="s">
        <v>34</v>
      </c>
      <c r="C30" s="48"/>
      <c r="D30" s="49">
        <f>+SUM(D10:D28)-D17-D18</f>
        <v>369962</v>
      </c>
      <c r="E30" s="49">
        <f>+SUM(E10:E28)-E17-E18</f>
        <v>156102</v>
      </c>
      <c r="F30" s="49">
        <f>+E30+D30</f>
        <v>526064</v>
      </c>
      <c r="G30" s="49">
        <v>1531068</v>
      </c>
      <c r="H30" s="49">
        <v>403393</v>
      </c>
      <c r="I30" s="112">
        <v>1934461</v>
      </c>
    </row>
    <row r="31" spans="1:4" ht="12.75">
      <c r="A31" s="10"/>
      <c r="B31" s="50"/>
      <c r="C31" s="50"/>
      <c r="D31" s="3"/>
    </row>
    <row r="32" spans="5:9" ht="12.75">
      <c r="E32" s="2"/>
      <c r="F32" s="2">
        <f>+F30-'[2]a'!$G$78</f>
        <v>0</v>
      </c>
      <c r="I32" s="2">
        <f>+I30-'[2]a'!$J$78</f>
        <v>0</v>
      </c>
    </row>
    <row r="33" spans="1:6" ht="12.75">
      <c r="A33" s="10"/>
      <c r="B33" s="10"/>
      <c r="C33" s="10"/>
      <c r="D33" s="3"/>
      <c r="F33" s="3"/>
    </row>
    <row r="34" spans="1:4" ht="12.75">
      <c r="A34" s="10"/>
      <c r="B34" s="10"/>
      <c r="C34" s="10"/>
      <c r="D34" s="3"/>
    </row>
    <row r="35" spans="1:4" ht="12.75">
      <c r="A35" s="10"/>
      <c r="B35" s="10"/>
      <c r="C35" s="10"/>
      <c r="D35" s="3"/>
    </row>
    <row r="36" spans="1:8" ht="12.75">
      <c r="A36" s="10"/>
      <c r="B36" s="10"/>
      <c r="C36" s="10"/>
      <c r="D36" s="3"/>
      <c r="H36" s="3"/>
    </row>
    <row r="37" spans="1:4" ht="12.75">
      <c r="A37" s="10"/>
      <c r="B37" s="10"/>
      <c r="C37" s="10"/>
      <c r="D37" s="3"/>
    </row>
    <row r="38" spans="1:4" ht="12.75">
      <c r="A38" s="10"/>
      <c r="B38" s="10"/>
      <c r="C38" s="10"/>
      <c r="D38" s="3"/>
    </row>
    <row r="39" spans="1:4" ht="12.75">
      <c r="A39" s="10"/>
      <c r="B39" s="10"/>
      <c r="C39" s="10"/>
      <c r="D39" s="3"/>
    </row>
  </sheetData>
  <sheetProtection/>
  <mergeCells count="2">
    <mergeCell ref="A3:I3"/>
    <mergeCell ref="D5:I6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E18" sqref="E18"/>
    </sheetView>
  </sheetViews>
  <sheetFormatPr defaultColWidth="9.33203125" defaultRowHeight="10.5"/>
  <cols>
    <col min="1" max="1" width="4.33203125" style="89" customWidth="1"/>
    <col min="2" max="2" width="7" style="1" customWidth="1"/>
    <col min="3" max="3" width="51.66015625" style="1" customWidth="1"/>
    <col min="4" max="4" width="9.83203125" style="90" customWidth="1"/>
    <col min="5" max="5" width="13.33203125" style="2" bestFit="1" customWidth="1"/>
    <col min="6" max="6" width="15.16015625" style="3" bestFit="1" customWidth="1"/>
    <col min="7" max="7" width="14.33203125" style="2" customWidth="1"/>
    <col min="8" max="8" width="13.33203125" style="2" bestFit="1" customWidth="1"/>
    <col min="9" max="9" width="18.16015625" style="2" bestFit="1" customWidth="1"/>
    <col min="10" max="10" width="12.5" style="2" customWidth="1"/>
  </cols>
  <sheetData>
    <row r="1" spans="1:10" ht="12.75">
      <c r="A1" s="51"/>
      <c r="B1" s="5"/>
      <c r="C1" s="5"/>
      <c r="D1" s="52"/>
      <c r="E1" s="6"/>
      <c r="F1" s="7"/>
      <c r="G1" s="6"/>
      <c r="H1" s="6"/>
      <c r="I1" s="6"/>
      <c r="J1" s="8"/>
    </row>
    <row r="2" spans="1:10" ht="12.75">
      <c r="A2" s="53"/>
      <c r="B2" s="130" t="s">
        <v>35</v>
      </c>
      <c r="C2" s="130"/>
      <c r="D2" s="130"/>
      <c r="E2" s="130"/>
      <c r="F2" s="130"/>
      <c r="G2" s="130"/>
      <c r="H2" s="130"/>
      <c r="I2" s="130"/>
      <c r="J2" s="131"/>
    </row>
    <row r="3" spans="1:10" ht="12.75">
      <c r="A3" s="53"/>
      <c r="B3" s="10"/>
      <c r="C3" s="10"/>
      <c r="D3" s="54"/>
      <c r="E3" s="3"/>
      <c r="G3" s="11"/>
      <c r="H3" s="11"/>
      <c r="I3" s="11"/>
      <c r="J3" s="12"/>
    </row>
    <row r="4" spans="1:10" ht="12.75">
      <c r="A4" s="55"/>
      <c r="B4" s="14"/>
      <c r="C4" s="14"/>
      <c r="D4" s="56"/>
      <c r="E4" s="124" t="s">
        <v>137</v>
      </c>
      <c r="F4" s="125"/>
      <c r="G4" s="125"/>
      <c r="H4" s="125"/>
      <c r="I4" s="125"/>
      <c r="J4" s="126"/>
    </row>
    <row r="5" spans="1:10" ht="12.75">
      <c r="A5" s="53"/>
      <c r="B5" s="10"/>
      <c r="C5" s="10"/>
      <c r="D5" s="57"/>
      <c r="E5" s="127"/>
      <c r="F5" s="128"/>
      <c r="G5" s="128"/>
      <c r="H5" s="128"/>
      <c r="I5" s="128"/>
      <c r="J5" s="129"/>
    </row>
    <row r="6" spans="1:10" ht="12.75">
      <c r="A6" s="53"/>
      <c r="B6" s="10"/>
      <c r="C6" s="10"/>
      <c r="D6" s="57"/>
      <c r="E6" s="58"/>
      <c r="F6" s="58" t="s">
        <v>1</v>
      </c>
      <c r="G6" s="58"/>
      <c r="H6" s="58"/>
      <c r="I6" s="18" t="s">
        <v>2</v>
      </c>
      <c r="J6" s="20"/>
    </row>
    <row r="7" spans="1:10" ht="12.75">
      <c r="A7" s="53"/>
      <c r="B7" s="10"/>
      <c r="C7" s="45" t="s">
        <v>36</v>
      </c>
      <c r="D7" s="59" t="s">
        <v>4</v>
      </c>
      <c r="E7" s="60"/>
      <c r="F7" s="60" t="str">
        <f>+aktif!$E$8</f>
        <v>(  30/06/2013)</v>
      </c>
      <c r="G7" s="61"/>
      <c r="H7" s="60"/>
      <c r="I7" s="24" t="s">
        <v>168</v>
      </c>
      <c r="J7" s="26"/>
    </row>
    <row r="8" spans="1:10" ht="12.75">
      <c r="A8" s="53"/>
      <c r="B8" s="10"/>
      <c r="C8" s="10"/>
      <c r="D8" s="57"/>
      <c r="E8" s="29" t="s">
        <v>5</v>
      </c>
      <c r="F8" s="29" t="s">
        <v>6</v>
      </c>
      <c r="G8" s="29" t="s">
        <v>7</v>
      </c>
      <c r="H8" s="29" t="s">
        <v>5</v>
      </c>
      <c r="I8" s="29" t="s">
        <v>6</v>
      </c>
      <c r="J8" s="62" t="s">
        <v>7</v>
      </c>
    </row>
    <row r="9" spans="1:10" ht="12.75">
      <c r="A9" s="63"/>
      <c r="B9" s="114" t="s">
        <v>75</v>
      </c>
      <c r="C9" s="43" t="s">
        <v>107</v>
      </c>
      <c r="D9" s="56" t="s">
        <v>153</v>
      </c>
      <c r="E9" s="64">
        <v>0</v>
      </c>
      <c r="F9" s="65">
        <v>0</v>
      </c>
      <c r="G9" s="65">
        <v>0</v>
      </c>
      <c r="H9" s="64">
        <v>0</v>
      </c>
      <c r="I9" s="65">
        <v>0</v>
      </c>
      <c r="J9" s="66">
        <v>0</v>
      </c>
    </row>
    <row r="10" spans="1:10" ht="12.75">
      <c r="A10" s="67"/>
      <c r="B10" s="68">
        <v>1.1</v>
      </c>
      <c r="C10" s="69" t="s">
        <v>103</v>
      </c>
      <c r="D10" s="57"/>
      <c r="E10" s="70">
        <v>0</v>
      </c>
      <c r="F10" s="71">
        <v>0</v>
      </c>
      <c r="G10" s="71">
        <v>0</v>
      </c>
      <c r="H10" s="70">
        <v>0</v>
      </c>
      <c r="I10" s="71">
        <v>0</v>
      </c>
      <c r="J10" s="72">
        <v>0</v>
      </c>
    </row>
    <row r="11" spans="1:10" ht="12.75">
      <c r="A11" s="67"/>
      <c r="B11" s="68">
        <v>1.2</v>
      </c>
      <c r="C11" s="69" t="s">
        <v>104</v>
      </c>
      <c r="D11" s="57"/>
      <c r="E11" s="73">
        <v>0</v>
      </c>
      <c r="F11" s="71">
        <v>0</v>
      </c>
      <c r="G11" s="71">
        <v>0</v>
      </c>
      <c r="H11" s="73">
        <v>0</v>
      </c>
      <c r="I11" s="71">
        <v>0</v>
      </c>
      <c r="J11" s="72">
        <v>0</v>
      </c>
    </row>
    <row r="12" spans="1:10" ht="12.75">
      <c r="A12" s="74"/>
      <c r="B12" s="114" t="s">
        <v>76</v>
      </c>
      <c r="C12" s="43" t="s">
        <v>105</v>
      </c>
      <c r="D12" s="56" t="s">
        <v>154</v>
      </c>
      <c r="E12" s="75">
        <f>+'[2]p'!E$13</f>
        <v>0</v>
      </c>
      <c r="F12" s="75">
        <f>+'[2]p'!F$13</f>
        <v>58</v>
      </c>
      <c r="G12" s="65">
        <f>+F12+E12</f>
        <v>58</v>
      </c>
      <c r="H12" s="75">
        <v>0</v>
      </c>
      <c r="I12" s="75">
        <v>20702</v>
      </c>
      <c r="J12" s="66">
        <v>20702</v>
      </c>
    </row>
    <row r="13" spans="1:10" ht="12.75">
      <c r="A13" s="67"/>
      <c r="B13" s="114" t="s">
        <v>77</v>
      </c>
      <c r="C13" s="76" t="s">
        <v>106</v>
      </c>
      <c r="D13" s="56" t="s">
        <v>155</v>
      </c>
      <c r="E13" s="65">
        <f>+'[2]p'!E$15</f>
        <v>70032</v>
      </c>
      <c r="F13" s="65">
        <f>+'[2]p'!F$15</f>
        <v>0</v>
      </c>
      <c r="G13" s="65">
        <f>+F13+E13</f>
        <v>70032</v>
      </c>
      <c r="H13" s="65">
        <v>718875</v>
      </c>
      <c r="I13" s="65">
        <v>0</v>
      </c>
      <c r="J13" s="66">
        <v>718875</v>
      </c>
    </row>
    <row r="14" spans="1:10" ht="12.75">
      <c r="A14" s="67"/>
      <c r="B14" s="114" t="s">
        <v>78</v>
      </c>
      <c r="C14" s="43" t="s">
        <v>108</v>
      </c>
      <c r="D14" s="78"/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2">
        <v>0</v>
      </c>
    </row>
    <row r="15" spans="1:10" ht="12.75">
      <c r="A15" s="67"/>
      <c r="B15" s="114" t="s">
        <v>79</v>
      </c>
      <c r="C15" s="76" t="s">
        <v>109</v>
      </c>
      <c r="D15" s="56" t="s">
        <v>156</v>
      </c>
      <c r="E15" s="65">
        <f>+'[2]p'!E$14</f>
        <v>0</v>
      </c>
      <c r="F15" s="65">
        <f>+'[2]p'!F$14</f>
        <v>290130</v>
      </c>
      <c r="G15" s="65">
        <f>+F15+E15</f>
        <v>290130</v>
      </c>
      <c r="H15" s="65">
        <v>0</v>
      </c>
      <c r="I15" s="65">
        <v>1026706</v>
      </c>
      <c r="J15" s="66">
        <v>1026706</v>
      </c>
    </row>
    <row r="16" spans="1:10" ht="12.75">
      <c r="A16" s="67"/>
      <c r="B16" s="114" t="s">
        <v>80</v>
      </c>
      <c r="C16" s="76" t="s">
        <v>110</v>
      </c>
      <c r="D16" s="57"/>
      <c r="E16" s="65">
        <v>0</v>
      </c>
      <c r="F16" s="65">
        <v>0</v>
      </c>
      <c r="G16" s="65">
        <f>+E16+F16</f>
        <v>0</v>
      </c>
      <c r="H16" s="65">
        <v>0</v>
      </c>
      <c r="I16" s="65">
        <v>0</v>
      </c>
      <c r="J16" s="66">
        <v>0</v>
      </c>
    </row>
    <row r="17" spans="1:10" ht="12.75">
      <c r="A17" s="67"/>
      <c r="B17" s="114" t="s">
        <v>81</v>
      </c>
      <c r="C17" s="76" t="s">
        <v>111</v>
      </c>
      <c r="D17" s="57"/>
      <c r="E17" s="65">
        <f>+'[2]p'!E$41</f>
        <v>14482</v>
      </c>
      <c r="F17" s="65">
        <f>+'[2]p'!F$41</f>
        <v>0</v>
      </c>
      <c r="G17" s="65">
        <f>+F17+E17</f>
        <v>14482</v>
      </c>
      <c r="H17" s="65">
        <v>15453</v>
      </c>
      <c r="I17" s="65">
        <v>0</v>
      </c>
      <c r="J17" s="66">
        <v>15453</v>
      </c>
    </row>
    <row r="18" spans="1:11" ht="12.75">
      <c r="A18" s="67"/>
      <c r="B18" s="114" t="s">
        <v>88</v>
      </c>
      <c r="C18" s="76" t="s">
        <v>112</v>
      </c>
      <c r="D18" s="57"/>
      <c r="E18" s="65">
        <v>861</v>
      </c>
      <c r="F18" s="65">
        <f>+'[2]p'!F$45</f>
        <v>0</v>
      </c>
      <c r="G18" s="65">
        <f>+F18+E18</f>
        <v>861</v>
      </c>
      <c r="H18" s="65">
        <v>3380</v>
      </c>
      <c r="I18" s="65">
        <v>0</v>
      </c>
      <c r="J18" s="66">
        <v>3380</v>
      </c>
      <c r="K18" s="120">
        <f>+E18-652</f>
        <v>209</v>
      </c>
    </row>
    <row r="19" spans="1:10" ht="12.75">
      <c r="A19" s="67"/>
      <c r="B19" s="114" t="s">
        <v>90</v>
      </c>
      <c r="C19" s="76" t="s">
        <v>113</v>
      </c>
      <c r="D19" s="57"/>
      <c r="E19" s="65">
        <v>0</v>
      </c>
      <c r="F19" s="65">
        <v>0</v>
      </c>
      <c r="G19" s="65">
        <f>+F19+E19</f>
        <v>0</v>
      </c>
      <c r="H19" s="65">
        <v>0</v>
      </c>
      <c r="I19" s="65">
        <v>0</v>
      </c>
      <c r="J19" s="66">
        <v>0</v>
      </c>
    </row>
    <row r="20" spans="1:10" ht="12.75">
      <c r="A20" s="67"/>
      <c r="B20" s="114" t="s">
        <v>92</v>
      </c>
      <c r="C20" s="76" t="s">
        <v>114</v>
      </c>
      <c r="D20" s="57"/>
      <c r="E20" s="65">
        <f>+'[2]p'!E$26+'[2]p'!E$38-'[2]p'!E$41+'[2]p'!E$45-E18</f>
        <v>7662</v>
      </c>
      <c r="F20" s="65">
        <f>+'[2]p'!F$26+'[2]p'!F$38-'[2]p'!F$41</f>
        <v>378</v>
      </c>
      <c r="G20" s="65">
        <f>+F20+E20</f>
        <v>8040</v>
      </c>
      <c r="H20" s="65">
        <v>18833</v>
      </c>
      <c r="I20" s="65">
        <v>341</v>
      </c>
      <c r="J20" s="66">
        <v>19174</v>
      </c>
    </row>
    <row r="21" spans="1:10" ht="12.75">
      <c r="A21" s="67"/>
      <c r="B21" s="114" t="s">
        <v>94</v>
      </c>
      <c r="C21" s="76" t="s">
        <v>115</v>
      </c>
      <c r="D21" s="57"/>
      <c r="E21" s="65"/>
      <c r="F21" s="65"/>
      <c r="G21" s="65">
        <f>+F21+E21</f>
        <v>0</v>
      </c>
      <c r="H21" s="65"/>
      <c r="I21" s="65"/>
      <c r="J21" s="66">
        <v>0</v>
      </c>
    </row>
    <row r="22" spans="1:10" ht="12.75">
      <c r="A22" s="67"/>
      <c r="B22" s="114" t="s">
        <v>95</v>
      </c>
      <c r="C22" s="76" t="s">
        <v>116</v>
      </c>
      <c r="D22" s="56" t="s">
        <v>157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6">
        <v>0</v>
      </c>
    </row>
    <row r="23" spans="1:10" ht="12.75">
      <c r="A23" s="74"/>
      <c r="B23" s="114" t="s">
        <v>97</v>
      </c>
      <c r="C23" s="43" t="s">
        <v>135</v>
      </c>
      <c r="D23" s="56" t="s">
        <v>158</v>
      </c>
      <c r="E23" s="35">
        <f>+SUM(E24:E34)-E24</f>
        <v>142461</v>
      </c>
      <c r="F23" s="65">
        <f>+SUM(F24:F34)</f>
        <v>0</v>
      </c>
      <c r="G23" s="35">
        <f>+F23+E23</f>
        <v>142461</v>
      </c>
      <c r="H23" s="35">
        <v>130171</v>
      </c>
      <c r="I23" s="65">
        <v>0</v>
      </c>
      <c r="J23" s="36">
        <v>130171</v>
      </c>
    </row>
    <row r="24" spans="1:10" ht="12.75">
      <c r="A24" s="74"/>
      <c r="B24" s="79">
        <v>13.1</v>
      </c>
      <c r="C24" s="77" t="s">
        <v>130</v>
      </c>
      <c r="D24" s="57"/>
      <c r="E24" s="71">
        <f>+E25+E26</f>
        <v>50000</v>
      </c>
      <c r="F24" s="71">
        <f>+F25+F26</f>
        <v>0</v>
      </c>
      <c r="G24" s="65">
        <f>+F24+E24</f>
        <v>50000</v>
      </c>
      <c r="H24" s="71">
        <v>50000</v>
      </c>
      <c r="I24" s="71">
        <v>0</v>
      </c>
      <c r="J24" s="66">
        <v>50000</v>
      </c>
    </row>
    <row r="25" spans="1:10" ht="12.75">
      <c r="A25" s="74"/>
      <c r="B25" s="50" t="s">
        <v>118</v>
      </c>
      <c r="C25" s="77" t="s">
        <v>130</v>
      </c>
      <c r="D25" s="57"/>
      <c r="E25" s="71">
        <f>+'[2]p'!E$52</f>
        <v>50000</v>
      </c>
      <c r="F25" s="71">
        <f>+'[2]p'!F$52</f>
        <v>0</v>
      </c>
      <c r="G25" s="65">
        <f>+F25+E25</f>
        <v>50000</v>
      </c>
      <c r="H25" s="71">
        <v>50000</v>
      </c>
      <c r="I25" s="71">
        <v>0</v>
      </c>
      <c r="J25" s="66">
        <v>50000</v>
      </c>
    </row>
    <row r="26" spans="1:10" ht="12.75">
      <c r="A26" s="74"/>
      <c r="B26" s="50" t="s">
        <v>119</v>
      </c>
      <c r="C26" s="77" t="s">
        <v>131</v>
      </c>
      <c r="D26" s="57"/>
      <c r="E26" s="71">
        <v>0</v>
      </c>
      <c r="F26" s="71">
        <v>0</v>
      </c>
      <c r="G26" s="65">
        <f>+F26+E26</f>
        <v>0</v>
      </c>
      <c r="H26" s="71">
        <v>0</v>
      </c>
      <c r="I26" s="71">
        <v>0</v>
      </c>
      <c r="J26" s="66">
        <v>0</v>
      </c>
    </row>
    <row r="27" spans="1:10" ht="12.75">
      <c r="A27" s="74"/>
      <c r="B27" s="79" t="s">
        <v>117</v>
      </c>
      <c r="C27" s="77" t="s">
        <v>129</v>
      </c>
      <c r="D27" s="78"/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2">
        <v>0</v>
      </c>
    </row>
    <row r="28" spans="1:10" ht="12.75">
      <c r="A28" s="74"/>
      <c r="B28" s="79" t="s">
        <v>27</v>
      </c>
      <c r="C28" s="77" t="s">
        <v>128</v>
      </c>
      <c r="D28" s="78"/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2">
        <v>0</v>
      </c>
    </row>
    <row r="29" spans="1:10" ht="12.75">
      <c r="A29" s="74"/>
      <c r="B29" s="79" t="s">
        <v>120</v>
      </c>
      <c r="C29" s="77" t="s">
        <v>127</v>
      </c>
      <c r="D29" s="78"/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2">
        <v>0</v>
      </c>
    </row>
    <row r="30" spans="1:10" ht="12.75">
      <c r="A30" s="74"/>
      <c r="B30" s="79" t="s">
        <v>121</v>
      </c>
      <c r="C30" s="77" t="s">
        <v>122</v>
      </c>
      <c r="D30" s="78"/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2">
        <v>0</v>
      </c>
    </row>
    <row r="31" spans="1:10" ht="12.75">
      <c r="A31" s="74"/>
      <c r="B31" s="79" t="s">
        <v>123</v>
      </c>
      <c r="C31" s="77" t="s">
        <v>126</v>
      </c>
      <c r="D31" s="56" t="s">
        <v>158</v>
      </c>
      <c r="E31" s="71">
        <f>+'[2]p'!E$65</f>
        <v>5014</v>
      </c>
      <c r="F31" s="71">
        <f>+'[2]p'!F$65</f>
        <v>0</v>
      </c>
      <c r="G31" s="71">
        <f>+E31</f>
        <v>5014</v>
      </c>
      <c r="H31" s="71">
        <v>3198</v>
      </c>
      <c r="I31" s="71">
        <v>0</v>
      </c>
      <c r="J31" s="72">
        <v>3198</v>
      </c>
    </row>
    <row r="32" spans="1:10" ht="12.75">
      <c r="A32" s="74"/>
      <c r="B32" s="79" t="s">
        <v>124</v>
      </c>
      <c r="C32" s="77" t="s">
        <v>125</v>
      </c>
      <c r="D32" s="56" t="s">
        <v>158</v>
      </c>
      <c r="E32" s="71">
        <f>+'[2]p'!E$66+'[2]p'!E$67</f>
        <v>63211</v>
      </c>
      <c r="F32" s="71">
        <f>+'[2]p'!F$66+'[2]p'!F$67</f>
        <v>0</v>
      </c>
      <c r="G32" s="71">
        <f>+F32+E32</f>
        <v>63211</v>
      </c>
      <c r="H32" s="71">
        <v>25914</v>
      </c>
      <c r="I32" s="71">
        <v>0</v>
      </c>
      <c r="J32" s="72">
        <v>25914</v>
      </c>
    </row>
    <row r="33" spans="1:10" ht="12.75">
      <c r="A33" s="74"/>
      <c r="B33" s="79" t="s">
        <v>132</v>
      </c>
      <c r="C33" s="77" t="s">
        <v>133</v>
      </c>
      <c r="D33" s="56" t="s">
        <v>158</v>
      </c>
      <c r="E33" s="71">
        <f>+'[2]p'!E$69</f>
        <v>24236</v>
      </c>
      <c r="F33" s="71">
        <f>+'[2]p'!F$69</f>
        <v>0</v>
      </c>
      <c r="G33" s="71">
        <f>+F33+E33</f>
        <v>24236</v>
      </c>
      <c r="H33" s="71">
        <v>51059</v>
      </c>
      <c r="I33" s="71">
        <v>0</v>
      </c>
      <c r="J33" s="72">
        <v>51059</v>
      </c>
    </row>
    <row r="34" spans="1:10" ht="12.75">
      <c r="A34" s="74"/>
      <c r="B34" s="79">
        <v>13.9</v>
      </c>
      <c r="C34" s="77" t="s">
        <v>134</v>
      </c>
      <c r="D34" s="56" t="s">
        <v>158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2">
        <v>0</v>
      </c>
    </row>
    <row r="35" spans="1:10" ht="12.75">
      <c r="A35" s="74"/>
      <c r="B35" s="80"/>
      <c r="C35" s="50"/>
      <c r="D35" s="57"/>
      <c r="E35" s="40"/>
      <c r="F35" s="40"/>
      <c r="G35" s="40"/>
      <c r="H35" s="40"/>
      <c r="I35" s="40"/>
      <c r="J35" s="41"/>
    </row>
    <row r="36" spans="1:10" ht="13.5" thickBot="1">
      <c r="A36" s="81"/>
      <c r="B36" s="82"/>
      <c r="C36" s="47" t="s">
        <v>37</v>
      </c>
      <c r="D36" s="83"/>
      <c r="E36" s="49">
        <f>SUM(E9:E23)-E10-E11</f>
        <v>235498</v>
      </c>
      <c r="F36" s="49">
        <f>SUM(F9:F23)-F10-F11</f>
        <v>290566</v>
      </c>
      <c r="G36" s="49">
        <f>+F36+E36</f>
        <v>526064</v>
      </c>
      <c r="H36" s="49">
        <v>886712</v>
      </c>
      <c r="I36" s="49">
        <v>1047749</v>
      </c>
      <c r="J36" s="112">
        <v>1934461</v>
      </c>
    </row>
    <row r="37" spans="1:7" ht="12.75">
      <c r="A37" s="84"/>
      <c r="B37" s="80"/>
      <c r="C37" s="50"/>
      <c r="D37" s="54"/>
      <c r="E37" s="3"/>
      <c r="G37" s="85"/>
    </row>
    <row r="38" spans="1:4" ht="12.75">
      <c r="A38" s="87"/>
      <c r="B38" s="45"/>
      <c r="C38" s="45"/>
      <c r="D38" s="54"/>
    </row>
    <row r="39" spans="1:4" ht="12.75">
      <c r="A39" s="88"/>
      <c r="B39" s="10"/>
      <c r="C39" s="10"/>
      <c r="D39" s="54"/>
    </row>
    <row r="40" spans="1:4" ht="12.75">
      <c r="A40" s="88"/>
      <c r="B40" s="10"/>
      <c r="C40" s="10"/>
      <c r="D40" s="54"/>
    </row>
    <row r="41" spans="1:4" ht="12.75">
      <c r="A41" s="87"/>
      <c r="B41" s="45"/>
      <c r="C41" s="45"/>
      <c r="D41" s="54"/>
    </row>
    <row r="42" spans="1:4" ht="12.75">
      <c r="A42" s="88"/>
      <c r="B42" s="10"/>
      <c r="C42" s="10"/>
      <c r="D42" s="54"/>
    </row>
    <row r="43" spans="1:4" ht="12.75">
      <c r="A43" s="88"/>
      <c r="B43" s="10"/>
      <c r="C43" s="10"/>
      <c r="D43" s="54"/>
    </row>
    <row r="44" spans="1:4" ht="12.75">
      <c r="A44" s="88"/>
      <c r="B44" s="10"/>
      <c r="C44" s="10"/>
      <c r="D44" s="54"/>
    </row>
    <row r="45" spans="1:4" ht="12.75">
      <c r="A45" s="88"/>
      <c r="B45" s="10"/>
      <c r="C45" s="10"/>
      <c r="D45" s="54"/>
    </row>
    <row r="46" spans="1:4" ht="12.75">
      <c r="A46" s="84"/>
      <c r="B46" s="10"/>
      <c r="C46" s="50"/>
      <c r="D46" s="54"/>
    </row>
    <row r="47" spans="1:4" ht="12.75">
      <c r="A47" s="84"/>
      <c r="B47" s="10"/>
      <c r="C47" s="50"/>
      <c r="D47" s="54"/>
    </row>
    <row r="48" spans="1:4" ht="12.75">
      <c r="A48" s="84"/>
      <c r="B48" s="10"/>
      <c r="C48" s="50"/>
      <c r="D48" s="54"/>
    </row>
    <row r="49" spans="1:4" ht="12.75">
      <c r="A49" s="84"/>
      <c r="B49" s="10"/>
      <c r="C49" s="50"/>
      <c r="D49" s="54"/>
    </row>
    <row r="50" spans="1:4" ht="12.75">
      <c r="A50" s="84"/>
      <c r="B50" s="10"/>
      <c r="C50" s="79"/>
      <c r="D50" s="86"/>
    </row>
    <row r="51" spans="1:4" ht="12.75">
      <c r="A51" s="84"/>
      <c r="B51" s="10"/>
      <c r="C51" s="50"/>
      <c r="D51" s="54"/>
    </row>
    <row r="52" spans="1:4" ht="12.75">
      <c r="A52" s="84"/>
      <c r="B52" s="10"/>
      <c r="C52" s="50"/>
      <c r="D52" s="54"/>
    </row>
    <row r="53" spans="1:4" ht="12.75">
      <c r="A53" s="84"/>
      <c r="B53" s="10"/>
      <c r="C53" s="50"/>
      <c r="D53" s="54"/>
    </row>
  </sheetData>
  <sheetProtection/>
  <mergeCells count="2">
    <mergeCell ref="B2:J2"/>
    <mergeCell ref="E4:J5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PageLayoutView="0" workbookViewId="0" topLeftCell="A1">
      <selection activeCell="I13" sqref="I13"/>
    </sheetView>
  </sheetViews>
  <sheetFormatPr defaultColWidth="9.33203125" defaultRowHeight="10.5"/>
  <cols>
    <col min="1" max="1" width="6" style="1" customWidth="1"/>
    <col min="2" max="2" width="7.5" style="1" customWidth="1"/>
    <col min="3" max="3" width="43.66015625" style="1" customWidth="1"/>
    <col min="4" max="4" width="9.5" style="1" customWidth="1"/>
    <col min="5" max="5" width="31.5" style="2" customWidth="1"/>
    <col min="6" max="6" width="33.5" style="2" customWidth="1"/>
  </cols>
  <sheetData>
    <row r="1" spans="1:6" ht="12.75">
      <c r="A1" s="4"/>
      <c r="B1" s="5"/>
      <c r="C1" s="5"/>
      <c r="D1" s="5"/>
      <c r="E1" s="6"/>
      <c r="F1" s="8"/>
    </row>
    <row r="2" spans="1:6" ht="12.75">
      <c r="A2" s="134" t="s">
        <v>38</v>
      </c>
      <c r="B2" s="135"/>
      <c r="C2" s="135"/>
      <c r="D2" s="135"/>
      <c r="E2" s="135"/>
      <c r="F2" s="136"/>
    </row>
    <row r="3" spans="1:6" ht="12.75">
      <c r="A3" s="91"/>
      <c r="B3" s="92"/>
      <c r="C3" s="92"/>
      <c r="D3" s="10"/>
      <c r="E3" s="3"/>
      <c r="F3" s="93"/>
    </row>
    <row r="4" spans="1:6" ht="12.75">
      <c r="A4" s="9"/>
      <c r="B4" s="10"/>
      <c r="C4" s="10"/>
      <c r="D4" s="15"/>
      <c r="E4" s="124" t="s">
        <v>137</v>
      </c>
      <c r="F4" s="126"/>
    </row>
    <row r="5" spans="1:6" ht="12.75">
      <c r="A5" s="9"/>
      <c r="B5" s="10"/>
      <c r="C5" s="10"/>
      <c r="D5" s="16"/>
      <c r="E5" s="132"/>
      <c r="F5" s="133"/>
    </row>
    <row r="6" spans="1:6" ht="12.75">
      <c r="A6" s="9"/>
      <c r="B6" s="45" t="s">
        <v>136</v>
      </c>
      <c r="C6" s="10"/>
      <c r="D6" s="94" t="s">
        <v>4</v>
      </c>
      <c r="E6" s="95" t="s">
        <v>39</v>
      </c>
      <c r="F6" s="115" t="s">
        <v>40</v>
      </c>
    </row>
    <row r="7" spans="1:6" ht="12.75">
      <c r="A7" s="91"/>
      <c r="B7" s="92"/>
      <c r="C7" s="96"/>
      <c r="D7" s="97"/>
      <c r="E7" s="95" t="s">
        <v>170</v>
      </c>
      <c r="F7" s="115" t="s">
        <v>169</v>
      </c>
    </row>
    <row r="8" spans="1:6" ht="12.75">
      <c r="A8" s="44"/>
      <c r="B8" s="98" t="s">
        <v>8</v>
      </c>
      <c r="C8" s="99" t="s">
        <v>41</v>
      </c>
      <c r="D8" s="32" t="s">
        <v>159</v>
      </c>
      <c r="E8" s="35">
        <f>+SUM(E9:E13)</f>
        <v>43050</v>
      </c>
      <c r="F8" s="36">
        <v>52719</v>
      </c>
    </row>
    <row r="9" spans="1:6" ht="12.75">
      <c r="A9" s="9"/>
      <c r="B9" s="100" t="s">
        <v>42</v>
      </c>
      <c r="C9" s="101" t="s">
        <v>43</v>
      </c>
      <c r="D9" s="27"/>
      <c r="E9" s="71">
        <f>+'[2]gt'!$E$10</f>
        <v>420</v>
      </c>
      <c r="F9" s="72">
        <v>196</v>
      </c>
    </row>
    <row r="10" spans="1:6" ht="12.75">
      <c r="A10" s="9"/>
      <c r="B10" s="100" t="s">
        <v>44</v>
      </c>
      <c r="C10" s="101" t="s">
        <v>45</v>
      </c>
      <c r="D10" s="27"/>
      <c r="E10" s="71">
        <f>+'[2]gt'!$E$12</f>
        <v>896</v>
      </c>
      <c r="F10" s="72">
        <v>6085</v>
      </c>
    </row>
    <row r="11" spans="1:6" ht="12.75">
      <c r="A11" s="9"/>
      <c r="B11" s="100">
        <v>1.3</v>
      </c>
      <c r="C11" s="101" t="s">
        <v>46</v>
      </c>
      <c r="D11" s="27"/>
      <c r="E11" s="71">
        <f>+'[2]gt'!$E$14</f>
        <v>40759</v>
      </c>
      <c r="F11" s="72">
        <v>44085</v>
      </c>
    </row>
    <row r="12" spans="1:6" ht="12.75">
      <c r="A12" s="9"/>
      <c r="B12" s="100">
        <v>1.4</v>
      </c>
      <c r="C12" s="101" t="s">
        <v>47</v>
      </c>
      <c r="D12" s="27"/>
      <c r="E12" s="71">
        <v>0</v>
      </c>
      <c r="F12" s="72">
        <v>0</v>
      </c>
    </row>
    <row r="13" spans="1:6" ht="12.75">
      <c r="A13" s="9"/>
      <c r="B13" s="100">
        <v>1.5</v>
      </c>
      <c r="C13" s="101" t="s">
        <v>48</v>
      </c>
      <c r="D13" s="39"/>
      <c r="E13" s="71">
        <f>+'[2]gt'!$E$20+'[2]gt'!$E$11+'[2]gt'!$E$13</f>
        <v>975</v>
      </c>
      <c r="F13" s="72">
        <v>2353</v>
      </c>
    </row>
    <row r="14" spans="1:6" ht="12.75">
      <c r="A14" s="44"/>
      <c r="B14" s="98" t="s">
        <v>10</v>
      </c>
      <c r="C14" s="99" t="s">
        <v>49</v>
      </c>
      <c r="D14" s="32" t="s">
        <v>160</v>
      </c>
      <c r="E14" s="65">
        <f>+SUM(E15:E18)</f>
        <v>-17603</v>
      </c>
      <c r="F14" s="66">
        <v>-16332</v>
      </c>
    </row>
    <row r="15" spans="1:6" ht="12.75">
      <c r="A15" s="9"/>
      <c r="B15" s="100" t="s">
        <v>12</v>
      </c>
      <c r="C15" s="101" t="s">
        <v>50</v>
      </c>
      <c r="D15" s="27"/>
      <c r="E15" s="71">
        <v>0</v>
      </c>
      <c r="F15" s="72">
        <v>0</v>
      </c>
    </row>
    <row r="16" spans="1:6" ht="12.75">
      <c r="A16" s="9"/>
      <c r="B16" s="100" t="s">
        <v>13</v>
      </c>
      <c r="C16" s="101" t="s">
        <v>51</v>
      </c>
      <c r="D16" s="39"/>
      <c r="E16" s="71">
        <f>'[2]gt'!$E$23</f>
        <v>-1374</v>
      </c>
      <c r="F16" s="72">
        <v>-1569</v>
      </c>
    </row>
    <row r="17" spans="1:6" ht="12.75">
      <c r="A17" s="9"/>
      <c r="B17" s="100">
        <v>2.3</v>
      </c>
      <c r="C17" s="101" t="s">
        <v>138</v>
      </c>
      <c r="D17" s="27"/>
      <c r="E17" s="71">
        <v>0</v>
      </c>
      <c r="F17" s="72">
        <v>0</v>
      </c>
    </row>
    <row r="18" spans="1:6" ht="12.75">
      <c r="A18" s="9"/>
      <c r="B18" s="100" t="s">
        <v>52</v>
      </c>
      <c r="C18" s="101" t="s">
        <v>53</v>
      </c>
      <c r="D18" s="39"/>
      <c r="E18" s="71">
        <f>+'[2]gt'!$E$26+'[2]gt'!$E$24</f>
        <v>-16229</v>
      </c>
      <c r="F18" s="72">
        <v>-14763</v>
      </c>
    </row>
    <row r="19" spans="1:6" ht="12.75">
      <c r="A19" s="44"/>
      <c r="B19" s="98" t="s">
        <v>14</v>
      </c>
      <c r="C19" s="99" t="s">
        <v>54</v>
      </c>
      <c r="D19" s="27"/>
      <c r="E19" s="64">
        <f>+E8+E14</f>
        <v>25447</v>
      </c>
      <c r="F19" s="116">
        <v>36387</v>
      </c>
    </row>
    <row r="20" spans="1:6" ht="25.5">
      <c r="A20" s="44"/>
      <c r="B20" s="98" t="s">
        <v>15</v>
      </c>
      <c r="C20" s="99" t="s">
        <v>55</v>
      </c>
      <c r="D20" s="27"/>
      <c r="E20" s="64">
        <f>+E21+E22</f>
        <v>8625</v>
      </c>
      <c r="F20" s="116">
        <v>8802</v>
      </c>
    </row>
    <row r="21" spans="1:6" ht="12.75">
      <c r="A21" s="9"/>
      <c r="B21" s="100" t="s">
        <v>16</v>
      </c>
      <c r="C21" s="100" t="s">
        <v>56</v>
      </c>
      <c r="D21" s="27"/>
      <c r="E21" s="73">
        <f>+'[2]gt'!$E$29</f>
        <v>9704</v>
      </c>
      <c r="F21" s="117">
        <v>9602</v>
      </c>
    </row>
    <row r="22" spans="1:6" ht="12.75">
      <c r="A22" s="9"/>
      <c r="B22" s="100" t="s">
        <v>17</v>
      </c>
      <c r="C22" s="100" t="s">
        <v>57</v>
      </c>
      <c r="D22" s="27"/>
      <c r="E22" s="71">
        <f>+'[2]gt'!$E$32</f>
        <v>-1079</v>
      </c>
      <c r="F22" s="72">
        <v>-800</v>
      </c>
    </row>
    <row r="23" spans="1:6" ht="12.75">
      <c r="A23" s="44"/>
      <c r="B23" s="98" t="s">
        <v>18</v>
      </c>
      <c r="C23" s="99" t="s">
        <v>59</v>
      </c>
      <c r="D23" s="32" t="s">
        <v>161</v>
      </c>
      <c r="E23" s="64">
        <f>+E24+E25</f>
        <v>-12399</v>
      </c>
      <c r="F23" s="116">
        <v>-19529</v>
      </c>
    </row>
    <row r="24" spans="1:6" ht="12.75">
      <c r="A24" s="9"/>
      <c r="B24" s="100">
        <v>5.1</v>
      </c>
      <c r="C24" s="101" t="s">
        <v>60</v>
      </c>
      <c r="D24" s="27"/>
      <c r="E24" s="71">
        <f>+'[2]gt'!$E$37+'[2]gt'!$E$38</f>
        <v>2640</v>
      </c>
      <c r="F24" s="72">
        <v>-24453</v>
      </c>
    </row>
    <row r="25" spans="1:6" ht="12.75">
      <c r="A25" s="9"/>
      <c r="B25" s="100">
        <v>5.2</v>
      </c>
      <c r="C25" s="101" t="s">
        <v>61</v>
      </c>
      <c r="D25" s="27"/>
      <c r="E25" s="71">
        <f>+'[2]gt'!$E$39</f>
        <v>-15039</v>
      </c>
      <c r="F25" s="72">
        <v>4924</v>
      </c>
    </row>
    <row r="26" spans="1:6" ht="12.75">
      <c r="A26" s="44"/>
      <c r="B26" s="98" t="s">
        <v>19</v>
      </c>
      <c r="C26" s="99" t="s">
        <v>62</v>
      </c>
      <c r="D26" s="32" t="s">
        <v>162</v>
      </c>
      <c r="E26" s="65">
        <f>+SUM(E27:E30)</f>
        <v>22660</v>
      </c>
      <c r="F26" s="66">
        <v>28547</v>
      </c>
    </row>
    <row r="27" spans="1:6" ht="12.75">
      <c r="A27" s="44"/>
      <c r="B27" s="100">
        <v>6.1</v>
      </c>
      <c r="C27" s="101" t="s">
        <v>144</v>
      </c>
      <c r="D27" s="27"/>
      <c r="E27" s="65">
        <v>0</v>
      </c>
      <c r="F27" s="66">
        <v>0</v>
      </c>
    </row>
    <row r="28" spans="1:6" ht="12.75">
      <c r="A28" s="44"/>
      <c r="B28" s="100">
        <v>6.2</v>
      </c>
      <c r="C28" s="101" t="s">
        <v>140</v>
      </c>
      <c r="D28" s="27"/>
      <c r="E28" s="65">
        <v>0</v>
      </c>
      <c r="F28" s="66">
        <v>0</v>
      </c>
    </row>
    <row r="29" spans="1:6" ht="12.75">
      <c r="A29" s="44"/>
      <c r="B29" s="100">
        <v>6.3</v>
      </c>
      <c r="C29" s="101" t="s">
        <v>141</v>
      </c>
      <c r="D29" s="27"/>
      <c r="E29" s="65">
        <v>0</v>
      </c>
      <c r="F29" s="66">
        <v>0</v>
      </c>
    </row>
    <row r="30" spans="1:6" ht="12.75">
      <c r="A30" s="44"/>
      <c r="B30" s="100">
        <v>6.4</v>
      </c>
      <c r="C30" s="101" t="s">
        <v>142</v>
      </c>
      <c r="D30" s="27"/>
      <c r="E30" s="71">
        <f>+'[2]gt'!$E$40</f>
        <v>22660</v>
      </c>
      <c r="F30" s="72">
        <v>28547</v>
      </c>
    </row>
    <row r="31" spans="1:6" ht="25.5">
      <c r="A31" s="44"/>
      <c r="B31" s="98" t="s">
        <v>20</v>
      </c>
      <c r="C31" s="99" t="s">
        <v>143</v>
      </c>
      <c r="D31" s="27"/>
      <c r="E31" s="64">
        <f>+E19+E20+E23+E26</f>
        <v>44333</v>
      </c>
      <c r="F31" s="116">
        <v>54207</v>
      </c>
    </row>
    <row r="32" spans="1:6" ht="25.5">
      <c r="A32" s="44"/>
      <c r="B32" s="98" t="s">
        <v>21</v>
      </c>
      <c r="C32" s="99" t="s">
        <v>63</v>
      </c>
      <c r="D32" s="32" t="s">
        <v>163</v>
      </c>
      <c r="E32" s="65">
        <f>+'[2]gt'!$E$42</f>
        <v>0</v>
      </c>
      <c r="F32" s="66">
        <v>-523</v>
      </c>
    </row>
    <row r="33" spans="1:6" ht="12.75">
      <c r="A33" s="44"/>
      <c r="B33" s="98" t="s">
        <v>22</v>
      </c>
      <c r="C33" s="99" t="s">
        <v>64</v>
      </c>
      <c r="D33" s="32" t="s">
        <v>164</v>
      </c>
      <c r="E33" s="65">
        <f>+SUM(E34:E37)</f>
        <v>-29154</v>
      </c>
      <c r="F33" s="66">
        <v>-27196</v>
      </c>
    </row>
    <row r="34" spans="1:6" ht="12.75">
      <c r="A34" s="44"/>
      <c r="B34" s="100">
        <v>9.1</v>
      </c>
      <c r="C34" s="101" t="s">
        <v>139</v>
      </c>
      <c r="D34" s="27"/>
      <c r="E34" s="65">
        <v>0</v>
      </c>
      <c r="F34" s="66">
        <v>0</v>
      </c>
    </row>
    <row r="35" spans="1:6" ht="12.75">
      <c r="A35" s="44"/>
      <c r="B35" s="100">
        <v>9.2</v>
      </c>
      <c r="C35" s="101" t="s">
        <v>145</v>
      </c>
      <c r="D35" s="27"/>
      <c r="E35" s="65">
        <v>0</v>
      </c>
      <c r="F35" s="66">
        <v>0</v>
      </c>
    </row>
    <row r="36" spans="1:6" ht="12.75">
      <c r="A36" s="44"/>
      <c r="B36" s="100">
        <v>9.3</v>
      </c>
      <c r="C36" s="101" t="s">
        <v>146</v>
      </c>
      <c r="D36" s="27"/>
      <c r="E36" s="65">
        <v>0</v>
      </c>
      <c r="F36" s="66">
        <v>0</v>
      </c>
    </row>
    <row r="37" spans="1:6" ht="12.75">
      <c r="A37" s="44"/>
      <c r="B37" s="100">
        <v>9.4</v>
      </c>
      <c r="C37" s="101" t="s">
        <v>147</v>
      </c>
      <c r="D37" s="27"/>
      <c r="E37" s="65">
        <f>+'[2]gt'!$E$43</f>
        <v>-29154</v>
      </c>
      <c r="F37" s="66">
        <v>-27196</v>
      </c>
    </row>
    <row r="38" spans="1:6" ht="12.75">
      <c r="A38" s="44"/>
      <c r="B38" s="98" t="s">
        <v>23</v>
      </c>
      <c r="C38" s="99" t="s">
        <v>148</v>
      </c>
      <c r="D38" s="27"/>
      <c r="E38" s="65">
        <f>+E31+E32+E33</f>
        <v>15179</v>
      </c>
      <c r="F38" s="66">
        <v>26488</v>
      </c>
    </row>
    <row r="39" spans="1:6" ht="12.75">
      <c r="A39" s="44"/>
      <c r="B39" s="98" t="s">
        <v>24</v>
      </c>
      <c r="C39" s="99" t="s">
        <v>58</v>
      </c>
      <c r="D39" s="27"/>
      <c r="E39" s="65">
        <v>0</v>
      </c>
      <c r="F39" s="66">
        <v>0</v>
      </c>
    </row>
    <row r="40" spans="1:6" ht="25.5">
      <c r="A40" s="44"/>
      <c r="B40" s="98" t="s">
        <v>25</v>
      </c>
      <c r="C40" s="99" t="s">
        <v>65</v>
      </c>
      <c r="D40" s="39"/>
      <c r="E40" s="71">
        <v>0</v>
      </c>
      <c r="F40" s="72">
        <v>0</v>
      </c>
    </row>
    <row r="41" spans="1:6" ht="12.75">
      <c r="A41" s="44"/>
      <c r="B41" s="98" t="s">
        <v>26</v>
      </c>
      <c r="C41" s="99" t="s">
        <v>149</v>
      </c>
      <c r="D41" s="32" t="s">
        <v>165</v>
      </c>
      <c r="E41" s="65">
        <f>+E38+E39+E40</f>
        <v>15179</v>
      </c>
      <c r="F41" s="66">
        <v>26488</v>
      </c>
    </row>
    <row r="42" spans="1:6" ht="12.75">
      <c r="A42" s="44"/>
      <c r="B42" s="98" t="s">
        <v>28</v>
      </c>
      <c r="C42" s="99" t="s">
        <v>150</v>
      </c>
      <c r="D42" s="32" t="s">
        <v>166</v>
      </c>
      <c r="E42" s="65">
        <f>+E43+E44</f>
        <v>-2889</v>
      </c>
      <c r="F42" s="66">
        <v>-5858</v>
      </c>
    </row>
    <row r="43" spans="1:6" ht="12.75">
      <c r="A43" s="44"/>
      <c r="B43" s="100">
        <v>14.1</v>
      </c>
      <c r="C43" s="101" t="s">
        <v>66</v>
      </c>
      <c r="D43" s="39"/>
      <c r="E43" s="71">
        <f>+'[2]gt'!$E$50</f>
        <v>-1032</v>
      </c>
      <c r="F43" s="72">
        <v>-4609</v>
      </c>
    </row>
    <row r="44" spans="1:6" ht="12.75">
      <c r="A44" s="44"/>
      <c r="B44" s="100">
        <v>14.2</v>
      </c>
      <c r="C44" s="101" t="s">
        <v>67</v>
      </c>
      <c r="D44" s="39"/>
      <c r="E44" s="71">
        <f>+'[2]gt'!$E$51</f>
        <v>-1857</v>
      </c>
      <c r="F44" s="72">
        <v>-1249</v>
      </c>
    </row>
    <row r="45" spans="1:6" ht="12.75">
      <c r="A45" s="44"/>
      <c r="B45" s="98" t="s">
        <v>30</v>
      </c>
      <c r="C45" s="99" t="s">
        <v>151</v>
      </c>
      <c r="D45" s="32" t="s">
        <v>167</v>
      </c>
      <c r="E45" s="65">
        <f>+E41+E42</f>
        <v>12290</v>
      </c>
      <c r="F45" s="66">
        <v>20630</v>
      </c>
    </row>
    <row r="46" spans="1:6" ht="12.75">
      <c r="A46" s="44"/>
      <c r="B46" s="100">
        <v>15.1</v>
      </c>
      <c r="C46" s="101" t="s">
        <v>68</v>
      </c>
      <c r="D46" s="39"/>
      <c r="E46" s="71">
        <f>+E45</f>
        <v>12290</v>
      </c>
      <c r="F46" s="72">
        <v>20630</v>
      </c>
    </row>
    <row r="47" spans="1:6" ht="12.75">
      <c r="A47" s="9"/>
      <c r="B47" s="100">
        <v>15.2</v>
      </c>
      <c r="C47" s="101" t="s">
        <v>69</v>
      </c>
      <c r="D47" s="16"/>
      <c r="E47" s="71">
        <v>0</v>
      </c>
      <c r="F47" s="72">
        <v>0</v>
      </c>
    </row>
    <row r="48" spans="1:6" ht="13.5" thickBot="1">
      <c r="A48" s="46"/>
      <c r="B48" s="102"/>
      <c r="C48" s="103" t="s">
        <v>70</v>
      </c>
      <c r="D48" s="104"/>
      <c r="E48" s="118">
        <f>+'[2]gt'!$E$69</f>
        <v>0.2458</v>
      </c>
      <c r="F48" s="119">
        <v>0.4126</v>
      </c>
    </row>
  </sheetData>
  <sheetProtection/>
  <mergeCells count="2">
    <mergeCell ref="E4:F5"/>
    <mergeCell ref="A2:F2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Merrill Lynch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gucumtug</dc:creator>
  <cp:keywords/>
  <dc:description/>
  <cp:lastModifiedBy>NBKIXF8</cp:lastModifiedBy>
  <cp:lastPrinted>2013-11-28T12:56:57Z</cp:lastPrinted>
  <dcterms:created xsi:type="dcterms:W3CDTF">2009-11-24T07:47:23Z</dcterms:created>
  <dcterms:modified xsi:type="dcterms:W3CDTF">2013-11-28T12:57:00Z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663641695</vt:i4>
  </property>
  <property fmtid="{D5CDD505-2E9C-101B-9397-08002B2CF9AE}" pid="4" name="_NewReviewCyc">
    <vt:lpwstr/>
  </property>
  <property fmtid="{D5CDD505-2E9C-101B-9397-08002B2CF9AE}" pid="5" name="_EmailSubje">
    <vt:lpwstr>MLYB Haziran 2013 Konsolide Finansal Tabloların Internet Sitemizde Yayınlanması</vt:lpwstr>
  </property>
  <property fmtid="{D5CDD505-2E9C-101B-9397-08002B2CF9AE}" pid="6" name="_AuthorEma">
    <vt:lpwstr>tugba.kokturk@baml.com</vt:lpwstr>
  </property>
  <property fmtid="{D5CDD505-2E9C-101B-9397-08002B2CF9AE}" pid="7" name="_AuthorEmailDisplayNa">
    <vt:lpwstr>Kokturk, Tugba</vt:lpwstr>
  </property>
</Properties>
</file>